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tabRatio="65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<sst xmlns="http://schemas.openxmlformats.org/spreadsheetml/2006/main" count="267">
  <si>
    <t>2020年纳入扶贫监控平台资金下达时间台账</t>
  </si>
  <si>
    <t>序号</t>
  </si>
  <si>
    <t>项目资金名称</t>
  </si>
  <si>
    <t>资金金额</t>
  </si>
  <si>
    <t>资金来源</t>
  </si>
  <si>
    <t>财政厅文号</t>
  </si>
  <si>
    <t>地区拨付文号</t>
  </si>
  <si>
    <t>收到资金时间</t>
  </si>
  <si>
    <t>拨付资金时间</t>
  </si>
  <si>
    <t>合  计</t>
  </si>
  <si>
    <t>已  分  配  情  况</t>
  </si>
  <si>
    <t>备注</t>
  </si>
  <si>
    <t>新财</t>
  </si>
  <si>
    <t>塔地财</t>
  </si>
  <si>
    <t>地直</t>
  </si>
  <si>
    <t>塔城市</t>
  </si>
  <si>
    <t>额敏县</t>
  </si>
  <si>
    <t>乌苏市</t>
  </si>
  <si>
    <t>沙湾县</t>
  </si>
  <si>
    <t>托里县</t>
  </si>
  <si>
    <t>裕民县</t>
  </si>
  <si>
    <t>和丰县</t>
  </si>
  <si>
    <t>合计</t>
  </si>
  <si>
    <t>差额为自治区下达资金，地区分配方案未出</t>
  </si>
  <si>
    <t>扶贫中心</t>
  </si>
  <si>
    <t>转发自治区财政厅关于下达2020年中央提前告知财政专项扶贫资金预算指标的通知</t>
  </si>
  <si>
    <t>中央</t>
  </si>
  <si>
    <t>新财扶【2019】38号文</t>
  </si>
  <si>
    <t>塔地财扶【2019】32号</t>
  </si>
  <si>
    <t>2019.12.2</t>
  </si>
  <si>
    <t>2019.12.5</t>
  </si>
  <si>
    <t>转发自治区财政厅关于下达2020年自治区提前告知财政专项扶贫资金预算指标的通知</t>
  </si>
  <si>
    <t>自治区</t>
  </si>
  <si>
    <t>新财扶【2019】43号文</t>
  </si>
  <si>
    <t>塔地财扶【2019】35号</t>
  </si>
  <si>
    <t>2019.12.27</t>
  </si>
  <si>
    <t>2019.12.30</t>
  </si>
  <si>
    <t>企业科</t>
  </si>
  <si>
    <r>
      <rPr>
        <sz val="11"/>
        <color theme="1"/>
        <rFont val="宋体"/>
        <charset val="134"/>
        <scheme val="minor"/>
      </rPr>
      <t>关于提前下达20</t>
    </r>
    <r>
      <rPr>
        <sz val="11"/>
        <color theme="1"/>
        <rFont val="宋体"/>
        <charset val="134"/>
        <scheme val="minor"/>
      </rPr>
      <t>20</t>
    </r>
    <r>
      <rPr>
        <sz val="11"/>
        <color theme="1"/>
        <rFont val="宋体"/>
        <charset val="134"/>
        <scheme val="minor"/>
      </rPr>
      <t>年中央大中型水库移民后期扶持基金（资金）预算的通知</t>
    </r>
  </si>
  <si>
    <r>
      <rPr>
        <sz val="11"/>
        <color theme="1"/>
        <rFont val="宋体"/>
        <charset val="134"/>
        <scheme val="minor"/>
      </rPr>
      <t>新财企【201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】1</t>
    </r>
    <r>
      <rPr>
        <sz val="11"/>
        <color theme="1"/>
        <rFont val="宋体"/>
        <charset val="134"/>
        <scheme val="minor"/>
      </rPr>
      <t>13</t>
    </r>
    <r>
      <rPr>
        <sz val="11"/>
        <color theme="1"/>
        <rFont val="宋体"/>
        <charset val="134"/>
        <scheme val="minor"/>
      </rPr>
      <t>号</t>
    </r>
  </si>
  <si>
    <r>
      <rPr>
        <sz val="11"/>
        <color theme="1"/>
        <rFont val="宋体"/>
        <charset val="134"/>
        <scheme val="minor"/>
      </rPr>
      <t>塔地财企【2</t>
    </r>
    <r>
      <rPr>
        <sz val="11"/>
        <color theme="1"/>
        <rFont val="宋体"/>
        <charset val="134"/>
        <scheme val="minor"/>
      </rPr>
      <t>020</t>
    </r>
    <r>
      <rPr>
        <sz val="11"/>
        <color theme="1"/>
        <rFont val="宋体"/>
        <charset val="134"/>
        <scheme val="minor"/>
      </rPr>
      <t>】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号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</si>
  <si>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019.12.5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</si>
  <si>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020.1.23</t>
    </r>
  </si>
  <si>
    <t>其中310万元2019年12月已下达县市</t>
  </si>
  <si>
    <r>
      <rPr>
        <sz val="11"/>
        <color theme="1"/>
        <rFont val="宋体"/>
        <charset val="134"/>
        <scheme val="minor"/>
      </rPr>
      <t>关于提前下达20</t>
    </r>
    <r>
      <rPr>
        <sz val="11"/>
        <color theme="1"/>
        <rFont val="宋体"/>
        <charset val="134"/>
        <scheme val="minor"/>
      </rPr>
      <t>20</t>
    </r>
    <r>
      <rPr>
        <sz val="11"/>
        <color theme="1"/>
        <rFont val="宋体"/>
        <charset val="134"/>
        <scheme val="minor"/>
      </rPr>
      <t>年自治区大中型水库移民后期扶持资金通知</t>
    </r>
  </si>
  <si>
    <r>
      <rPr>
        <sz val="11"/>
        <color theme="1"/>
        <rFont val="宋体"/>
        <charset val="134"/>
        <scheme val="minor"/>
      </rPr>
      <t>新财企【201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】1</t>
    </r>
    <r>
      <rPr>
        <sz val="11"/>
        <color theme="1"/>
        <rFont val="宋体"/>
        <charset val="134"/>
        <scheme val="minor"/>
      </rPr>
      <t>21</t>
    </r>
    <r>
      <rPr>
        <sz val="11"/>
        <color theme="1"/>
        <rFont val="宋体"/>
        <charset val="134"/>
        <scheme val="minor"/>
      </rPr>
      <t>号</t>
    </r>
  </si>
  <si>
    <t>2020.1.16</t>
  </si>
  <si>
    <t>地区结余4.24万元</t>
  </si>
  <si>
    <t>综合科</t>
  </si>
  <si>
    <t>关于提前下达2020年自治区彩票公益金用于涉农资金整合预算的通知</t>
  </si>
  <si>
    <t>新财综【2019】33号</t>
  </si>
  <si>
    <t>塔地财综【2019】48号</t>
  </si>
  <si>
    <t>2019.12.16</t>
  </si>
  <si>
    <t>2019.12.19</t>
  </si>
  <si>
    <t>综改办</t>
  </si>
  <si>
    <t>2020年中央美丽乡村建设试点资金（涉农资金整合部分）</t>
  </si>
  <si>
    <t>新财综改[2019]16号</t>
  </si>
  <si>
    <t>塔地财综改[2019]13号</t>
  </si>
  <si>
    <t>2020年中央农村公益事业财政奖补资金（涉农整合部分）</t>
  </si>
  <si>
    <t>新财综改[2019]15号</t>
  </si>
  <si>
    <t>塔地财综改[2019]14号</t>
  </si>
  <si>
    <t>2020年中央扶持村级集体经济发展补助资金（涉农整合部分）</t>
  </si>
  <si>
    <t>新财综改[2019]17号</t>
  </si>
  <si>
    <t>塔地财综改[2019]15号</t>
  </si>
  <si>
    <t>2020年中央农村综合改革转移支付农村公益事业财政奖补资金 （支持“千村示范”）</t>
  </si>
  <si>
    <t>新财综改[2019]19号</t>
  </si>
  <si>
    <t>塔地财综改[2019]16号</t>
  </si>
  <si>
    <t>塔城、和丰各缺口14万</t>
  </si>
  <si>
    <t>2020年中央美丽乡村建设转移支付预算</t>
  </si>
  <si>
    <t>新财综改[2019]18号</t>
  </si>
  <si>
    <t>塔地财综改[2019]17号</t>
  </si>
  <si>
    <t>教科文科</t>
  </si>
  <si>
    <t>关于提前下达2020年旅游发展专项资金（统筹整合部分）的通知</t>
  </si>
  <si>
    <t>新财教【2019】251号</t>
  </si>
  <si>
    <t>塔地财教【2019】69号</t>
  </si>
  <si>
    <t>关于提前安排中央补助地方公共文化服务体系建设专项资金2020年预算指标的通知</t>
  </si>
  <si>
    <t>新财教【2019】236号</t>
  </si>
  <si>
    <t>塔地财教【2019】72号</t>
  </si>
  <si>
    <t>关于提前下达2020年旅游发展基金补助地方项目资金预算的通知</t>
  </si>
  <si>
    <t>新财教【2019】231号</t>
  </si>
  <si>
    <t>塔地财教【2020】3号</t>
  </si>
  <si>
    <t>关于提前下达2020年改善普通高中学校办学条件补助资金预算的通知</t>
  </si>
  <si>
    <t>新财教【2019】217号</t>
  </si>
  <si>
    <t>塔地财教【2020】9号</t>
  </si>
  <si>
    <t>关于提前下达2020年义务教育薄弱环节改善与能力提升补助资金的通知</t>
  </si>
  <si>
    <t>新财教【2019】214号</t>
  </si>
  <si>
    <t>塔地财教【2020】10号</t>
  </si>
  <si>
    <t>关于提前下达2020年城乡义务教育补助经费的通知（公用）</t>
  </si>
  <si>
    <t>新财教【2019】211号</t>
  </si>
  <si>
    <t>塔地财教【2020】11号</t>
  </si>
  <si>
    <t>关于提前下达2021年城乡义务教育补助经费的通知（寄宿）</t>
  </si>
  <si>
    <t>2020年农村义务教育学校校舍安全专项</t>
  </si>
  <si>
    <t>关于提前下达2020年国家义务教育段特岗教师工资性经费的通知</t>
  </si>
  <si>
    <t>新财教【2019】212号</t>
  </si>
  <si>
    <t>塔地财教【2020】14号</t>
  </si>
  <si>
    <t>关于提前下达2020年现代职业教育质量提升计划专项资金的通知</t>
  </si>
  <si>
    <t>新财教〔2019〕229号</t>
  </si>
  <si>
    <t>塔地财教[2020]18号</t>
  </si>
  <si>
    <t>关于提前下达2020年农村学前三年免费教育保障机制补助经费的通知</t>
  </si>
  <si>
    <t>新财教〔2019〕221号</t>
  </si>
  <si>
    <t>塔地财教[2020]12号</t>
  </si>
  <si>
    <t>关于提前下达2020年自治区教育补助资金预算的通知</t>
  </si>
  <si>
    <t>新财教〔2019〕242号</t>
  </si>
  <si>
    <t>塔地财教[2020]13号</t>
  </si>
  <si>
    <t>关于提前下达2020年国家学前双语特岗教师工资性经费的通知</t>
  </si>
  <si>
    <t>新财教〔2019〕219号</t>
  </si>
  <si>
    <t>塔地财教[2020]15号</t>
  </si>
  <si>
    <t>关于提前下达2020年学生资助补助经费(普通高中)预算的通知</t>
  </si>
  <si>
    <t>新财教〔2019〕227号</t>
  </si>
  <si>
    <t>塔地财教[2020]16号</t>
  </si>
  <si>
    <t>关于提前下达2020年学生资助补助(中职教育)资金的通知</t>
  </si>
  <si>
    <t>新财教〔2019〕228号</t>
  </si>
  <si>
    <t>塔地财教[2020]17号</t>
  </si>
  <si>
    <t>关于提前下达2020年中等职业学校（含技工院校）免教材费补助资金的通知</t>
  </si>
  <si>
    <t>新财教〔2019〕223号</t>
  </si>
  <si>
    <t>塔地财教[2020]19号</t>
  </si>
  <si>
    <t>预算科</t>
  </si>
  <si>
    <t>关于提前下达2020年边境地区转移支付资金的通知</t>
  </si>
  <si>
    <t>新财预[2019]161号</t>
  </si>
  <si>
    <t>塔地财预[2019]91号</t>
  </si>
  <si>
    <t>关于提前下达2020年重点生态功能区转移支付的通知</t>
  </si>
  <si>
    <t>新财预[2019]160号</t>
  </si>
  <si>
    <t>塔地财预[2019]89号</t>
  </si>
  <si>
    <t>关于提前下达2020年县级基本财力保障机制奖补资金的通知</t>
  </si>
  <si>
    <t>新财预[2019]162号</t>
  </si>
  <si>
    <t>塔地财预[2019]96号</t>
  </si>
  <si>
    <t>农业科</t>
  </si>
  <si>
    <t>关于提前下达2020年中央农业生产发展资金（统筹整合部分）资金预算的通知</t>
  </si>
  <si>
    <t>新财农[2019]105号</t>
  </si>
  <si>
    <t>塔地财农【2019】58号</t>
  </si>
  <si>
    <t>2019.12.10</t>
  </si>
  <si>
    <t>2019.12.12</t>
  </si>
  <si>
    <t>关于提前下达2020年中央农业资源和生态保护补助资金（统筹整合部分）预算的通知</t>
  </si>
  <si>
    <t>新财农[2019]107号</t>
  </si>
  <si>
    <t>塔地财农【2019】59号</t>
  </si>
  <si>
    <t>关于提前下达2020年中央农业生产发展资金（项目部分）预算的通知</t>
  </si>
  <si>
    <t>新财农[2019]104号</t>
  </si>
  <si>
    <t>塔地财农【2019】60号</t>
  </si>
  <si>
    <t xml:space="preserve">关于提前下达2020年中央农业农业资源及生态保护补助资金（项目部分）预算的通知
</t>
  </si>
  <si>
    <t>新财农[2019]106号</t>
  </si>
  <si>
    <t>塔地财农【2019】61号</t>
  </si>
  <si>
    <t>塔地财农【2019】62号</t>
  </si>
  <si>
    <t>2019.12.24</t>
  </si>
  <si>
    <t xml:space="preserve">关于提前下达2020年中央财政水利发展资金统筹整合部分资金预算的通知
</t>
  </si>
  <si>
    <t>新财农[2019]112号</t>
  </si>
  <si>
    <t>塔地财农【2019】63号</t>
  </si>
  <si>
    <t>2019.12.23</t>
  </si>
  <si>
    <t>2019.12.26</t>
  </si>
  <si>
    <t>关于下达2020年部分自治区农业类资金 （统筹整合部分）资金预算的通知（农业技术推广与服务）</t>
  </si>
  <si>
    <t>新财农[2019]121号</t>
  </si>
  <si>
    <t>塔地财农【2019】66号</t>
  </si>
  <si>
    <t>关于下达2020年部分自治区农业类资金 （统筹整合部分）资金预算的通知（农业生产发展资金）</t>
  </si>
  <si>
    <t>于提前下达2020年自治区畜牧生产发展资金（统筹整合部分）预算的通知</t>
  </si>
  <si>
    <t>新财农[2019]123号</t>
  </si>
  <si>
    <t>塔地财农【2019】67号</t>
  </si>
  <si>
    <t>2019.12.25</t>
  </si>
  <si>
    <t xml:space="preserve">关于提前下达2020年中央财政水利发展资金预算的通知
</t>
  </si>
  <si>
    <t>新财农[2019]111号</t>
  </si>
  <si>
    <t>塔地财农【2019】68号</t>
  </si>
  <si>
    <t>2019.12.04</t>
  </si>
  <si>
    <t xml:space="preserve">关于提前下达2020年中央农田建设补助资金（项目部分）预算的通知
</t>
  </si>
  <si>
    <t>新财农[2019]109号</t>
  </si>
  <si>
    <t>塔地财农【2019】69号</t>
  </si>
  <si>
    <t>塔地财农【2019】70号</t>
  </si>
  <si>
    <t>2019.12.31</t>
  </si>
  <si>
    <t>关于提前下达2020年自治区畜牧生产发展资金（项目部分）预算的通知</t>
  </si>
  <si>
    <r>
      <rPr>
        <sz val="10"/>
        <color theme="1"/>
        <rFont val="宋体"/>
        <charset val="134"/>
      </rPr>
      <t>新财农[2019]122号</t>
    </r>
  </si>
  <si>
    <t>塔地财农【2020】1号</t>
  </si>
  <si>
    <t>2020.1.7</t>
  </si>
  <si>
    <t>关于提前下达2020年自治区水利专项资金预算（统筹整合部分）的通知</t>
  </si>
  <si>
    <r>
      <rPr>
        <sz val="10"/>
        <color theme="1"/>
        <rFont val="宋体"/>
        <charset val="134"/>
      </rPr>
      <t>新财农[2019]117号</t>
    </r>
  </si>
  <si>
    <t>塔地财农【2020】3号</t>
  </si>
  <si>
    <t>2020.1.8</t>
  </si>
  <si>
    <t>关于提前下达2020年部分自治区农业类资金（项目部分）预算的通知</t>
  </si>
  <si>
    <r>
      <rPr>
        <sz val="10"/>
        <color theme="1"/>
        <rFont val="宋体"/>
        <charset val="134"/>
      </rPr>
      <t>新财农[2019]120号</t>
    </r>
  </si>
  <si>
    <t>塔地财农【2020】4号</t>
  </si>
  <si>
    <t>塔地财农【2020】8号</t>
  </si>
  <si>
    <t>2020.3.20</t>
  </si>
  <si>
    <t>塔地财农【2020】9号</t>
  </si>
  <si>
    <t>2020.3.30</t>
  </si>
  <si>
    <r>
      <rPr>
        <sz val="10"/>
        <color theme="1"/>
        <rFont val="宋体"/>
        <charset val="134"/>
      </rPr>
      <t>关于提前下达2021年部分自治区农业类资金（项目部分）预算的通知</t>
    </r>
  </si>
  <si>
    <t>塔地财农【2020】10号</t>
  </si>
  <si>
    <t>关于提前下达2020年自治区水利专项资金预算的通知（2020年小型农田水利“最后一公里”）</t>
  </si>
  <si>
    <t>新财农[2019]116号</t>
  </si>
  <si>
    <t>塔地财农【2020】11号</t>
  </si>
  <si>
    <t>2020.3.31</t>
  </si>
  <si>
    <t xml:space="preserve"> </t>
  </si>
  <si>
    <t>关于提前下达2020年自治区农田建设补助资金（项目部分）预算的通知</t>
  </si>
  <si>
    <t>新财农〔2019〕127号</t>
  </si>
  <si>
    <t>未分配方案</t>
  </si>
  <si>
    <t>关于下达2020年第二批自治区水利专项资金（统筹整合部分）的通知</t>
  </si>
  <si>
    <t>新财农〔2020〕16号</t>
  </si>
  <si>
    <t>塔地财农【2020】12号</t>
  </si>
  <si>
    <t>2020.4.2</t>
  </si>
  <si>
    <t>金融科</t>
  </si>
  <si>
    <t>关于提前下达自治区财政农业保险保费补贴2020年预算指标的通知</t>
  </si>
  <si>
    <t>新财金[2019]65号</t>
  </si>
  <si>
    <t>塔地财金【2019】36号</t>
  </si>
  <si>
    <t>关于提前下达中央财政农业保险保费补贴2020年预算指标的通知</t>
  </si>
  <si>
    <t>新财金[2019]62号</t>
  </si>
  <si>
    <t>塔地财金【2019】37号</t>
  </si>
  <si>
    <t>社保科</t>
  </si>
  <si>
    <t>城乡居民基本养老保险补助经费</t>
  </si>
  <si>
    <t>新财社〔2019〕170号</t>
  </si>
  <si>
    <t>塔地财社〔2019〕91号</t>
  </si>
  <si>
    <t>新财社〔2019〕124号</t>
  </si>
  <si>
    <t>塔地财社〔2020〕4号</t>
  </si>
  <si>
    <t>城乡居民基本医疗保险转移支付</t>
  </si>
  <si>
    <t>新财社〔2019〕220号</t>
  </si>
  <si>
    <t>塔地财社〔2020〕5号</t>
  </si>
  <si>
    <t>困难群众救助补助资金</t>
  </si>
  <si>
    <t>新财社〔2019〕193号</t>
  </si>
  <si>
    <t>塔地财社〔2019〕97号</t>
  </si>
  <si>
    <t>儿童福利院13万元、社会福利院32万元</t>
  </si>
  <si>
    <t>残疾人事业发展补助资金</t>
  </si>
  <si>
    <t>新财社〔2019〕178号</t>
  </si>
  <si>
    <t>塔地财社〔2020〕3号</t>
  </si>
  <si>
    <t>公共卫生服务补助资金</t>
  </si>
  <si>
    <t>新财社〔2019〕216号</t>
  </si>
  <si>
    <t>塔地财社〔2020〕16号</t>
  </si>
  <si>
    <t>卫健委15万元</t>
  </si>
  <si>
    <t>塔地财社〔2020〕25号</t>
  </si>
  <si>
    <t>疾控中心136.09万、卫生监督所14.9万、妇幼保健院13.84、卫健委14.4万元、中医院0.15万、地区人民医院16万</t>
  </si>
  <si>
    <t>基本药物补助资金</t>
  </si>
  <si>
    <t>新财社〔2019〕211号</t>
  </si>
  <si>
    <t>塔地财社〔2020〕37号</t>
  </si>
  <si>
    <r>
      <rPr>
        <sz val="11"/>
        <color theme="1"/>
        <rFont val="宋体"/>
        <charset val="134"/>
        <scheme val="minor"/>
      </rPr>
      <t>2020-3-1</t>
    </r>
    <r>
      <rPr>
        <sz val="11"/>
        <color theme="1"/>
        <rFont val="宋体"/>
        <charset val="134"/>
        <scheme val="minor"/>
      </rPr>
      <t>3收到资金文件</t>
    </r>
  </si>
  <si>
    <t>医疗救助补助资金</t>
  </si>
  <si>
    <t>新财社〔2019〕218号</t>
  </si>
  <si>
    <t>塔地财社〔2020〕10号</t>
  </si>
  <si>
    <t>农村危房改造补助资金（包括：农村安居工程资金）</t>
  </si>
  <si>
    <t>新财社〔2019〕195号</t>
  </si>
  <si>
    <t>塔地财社〔2019〕96号</t>
  </si>
  <si>
    <t>计划生育补助资金</t>
  </si>
  <si>
    <t>新财社〔2019〕213号</t>
  </si>
  <si>
    <t>塔地财社〔2020〕36号</t>
  </si>
  <si>
    <t>新财社〔2019〕228号</t>
  </si>
  <si>
    <t>塔地财社〔2020〕41号</t>
  </si>
  <si>
    <t>机关养老保险补助资金</t>
  </si>
  <si>
    <t>新财社〔2018〕267号</t>
  </si>
  <si>
    <t>塔地财社〔2019〕13号</t>
  </si>
  <si>
    <t>财政局社保科6265</t>
  </si>
  <si>
    <t>医疗救助补助资金（疾病应急救助基金）</t>
  </si>
  <si>
    <t>新财社〔2019〕212号</t>
  </si>
  <si>
    <t>塔地财社〔2020〕33号</t>
  </si>
  <si>
    <t>财政局社保科8.16</t>
  </si>
  <si>
    <t>经济建设科</t>
  </si>
  <si>
    <t>关于提前下达2020年车辆购置税收入补助地方(第一批)用于一般公路建设项目资金预算的通知</t>
  </si>
  <si>
    <t>新财建〔2019〕449号</t>
  </si>
  <si>
    <t>地区主管部门尚未提供分配方案和绩效目标</t>
  </si>
  <si>
    <t>关于提前下达2020年车辆购置税收入补助地方(第一批)用于一般公路建设项目资金预算的通知（统筹整合）</t>
  </si>
  <si>
    <t>塔地财建[2020]1号</t>
  </si>
  <si>
    <t>关于提前下达2020年中央农村环境整治资金预算的通知</t>
  </si>
  <si>
    <t>新财建[2019]426号</t>
  </si>
  <si>
    <t>塔地财建[2019]145号</t>
  </si>
  <si>
    <t>统筹整合部分已下达，非统筹整合部分资金地区主管部门尚未提供分配方案和绩效目标</t>
  </si>
  <si>
    <t>关于提前下达2020年林业草原生态保护恢复资金预算的通知</t>
  </si>
  <si>
    <t>新财建[2019]434号</t>
  </si>
  <si>
    <t>塔地财建[2020]9号</t>
  </si>
  <si>
    <t>关于提前下达2020年林业草原生态保护恢复资金预算的通知（统筹整合）</t>
  </si>
  <si>
    <t>关于提前下达2020年林业改革发展资金预算的通知</t>
  </si>
  <si>
    <t>新财建[2019]435号</t>
  </si>
  <si>
    <t>塔地财建[2020]10号</t>
  </si>
  <si>
    <t>关于提前下达2020年林业改革发展资金预算的通知（统筹整合）</t>
  </si>
  <si>
    <t>关于调整2020年农村环境整治提前下达资金的通知</t>
  </si>
  <si>
    <t>新财建[2020]7号</t>
  </si>
  <si>
    <t>塔地财建[2020]12号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</si>
</sst>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\-d"/>
    <numFmt numFmtId="177" formatCode="0.000_ "/>
  </numFmts>
  <fonts count="46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b/>
      <sz val="11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方正黑体"/>
      <charset val="134"/>
    </font>
    <font>
      <sz val="11"/>
      <color rgb="FFFF0000"/>
      <name val="宋体"/>
      <charset val="134"/>
      <scheme val="minor"/>
    </font>
    <font>
      <sz val="10"/>
      <color rgb="FF0070C0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5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8" fillId="2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17" borderId="12" applyNumberFormat="0" applyAlignment="0" applyProtection="0">
      <alignment vertical="center"/>
    </xf>
    <xf numFmtId="0" fontId="45" fillId="17" borderId="17" applyNumberFormat="0" applyAlignment="0" applyProtection="0">
      <alignment vertical="center"/>
    </xf>
    <xf numFmtId="0" fontId="40" fillId="34" borderId="18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4" fillId="0" borderId="0">
      <alignment vertical="center"/>
    </xf>
    <xf numFmtId="0" fontId="37" fillId="2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2" borderId="0" xfId="0" applyFill="1" applyAlignment="1"/>
    <xf numFmtId="0" fontId="0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0" xfId="0" applyFont="1" applyFill="1" applyAlignment="1"/>
    <xf numFmtId="0" fontId="3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11" fillId="8" borderId="1" xfId="5" applyFont="1" applyFill="1" applyBorder="1" applyAlignment="1">
      <alignment horizontal="center" vertical="center" wrapText="1"/>
    </xf>
    <xf numFmtId="0" fontId="12" fillId="8" borderId="1" xfId="5" applyFont="1" applyFill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31" fontId="14" fillId="8" borderId="1" xfId="0" applyNumberFormat="1" applyFont="1" applyFill="1" applyBorder="1">
      <alignment vertical="center"/>
    </xf>
    <xf numFmtId="0" fontId="14" fillId="8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 shrinkToFit="1"/>
    </xf>
    <xf numFmtId="0" fontId="2" fillId="0" borderId="1" xfId="5" applyFont="1" applyBorder="1" applyAlignment="1">
      <alignment horizontal="center" vertical="center" wrapText="1"/>
    </xf>
    <xf numFmtId="0" fontId="0" fillId="0" borderId="1" xfId="5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0" fillId="0" borderId="1" xfId="5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6" fillId="8" borderId="1" xfId="5" applyFont="1" applyFill="1" applyBorder="1" applyAlignment="1">
      <alignment horizontal="center" vertical="center" wrapText="1"/>
    </xf>
    <xf numFmtId="0" fontId="17" fillId="8" borderId="1" xfId="5" applyFont="1" applyFill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0" fontId="0" fillId="0" borderId="1" xfId="52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8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31" fontId="18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8" fillId="3" borderId="1" xfId="5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31" fontId="18" fillId="3" borderId="1" xfId="0" applyNumberFormat="1" applyFont="1" applyFill="1" applyBorder="1" applyAlignment="1">
      <alignment horizontal="center" vertical="center"/>
    </xf>
    <xf numFmtId="31" fontId="0" fillId="0" borderId="1" xfId="0" applyNumberFormat="1" applyBorder="1">
      <alignment vertical="center"/>
    </xf>
    <xf numFmtId="31" fontId="0" fillId="0" borderId="1" xfId="0" applyNumberFormat="1" applyFont="1" applyBorder="1">
      <alignment vertical="center"/>
    </xf>
    <xf numFmtId="0" fontId="3" fillId="8" borderId="1" xfId="5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0" fillId="8" borderId="1" xfId="0" applyFont="1" applyFill="1" applyBorder="1">
      <alignment vertical="center"/>
    </xf>
    <xf numFmtId="0" fontId="19" fillId="0" borderId="1" xfId="0" applyFont="1" applyBorder="1">
      <alignment vertical="center"/>
    </xf>
    <xf numFmtId="0" fontId="0" fillId="8" borderId="1" xfId="0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2" fillId="0" borderId="1" xfId="0" applyFont="1" applyBorder="1">
      <alignment vertical="center"/>
    </xf>
    <xf numFmtId="0" fontId="9" fillId="3" borderId="1" xfId="0" applyFont="1" applyFill="1" applyBorder="1" applyAlignment="1"/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0" fillId="3" borderId="7" xfId="0" applyFont="1" applyFill="1" applyBorder="1" applyAlignment="1"/>
    <xf numFmtId="177" fontId="20" fillId="3" borderId="8" xfId="33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/>
    <xf numFmtId="0" fontId="0" fillId="3" borderId="2" xfId="0" applyFont="1" applyFill="1" applyBorder="1" applyAlignment="1"/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4" fillId="3" borderId="2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52" applyFont="1" applyFill="1" applyBorder="1" applyAlignment="1">
      <alignment wrapText="1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31" fontId="3" fillId="3" borderId="1" xfId="46" applyNumberFormat="1" applyFont="1" applyFill="1" applyBorder="1">
      <alignment vertical="center"/>
    </xf>
    <xf numFmtId="0" fontId="3" fillId="3" borderId="1" xfId="5" applyFont="1" applyFill="1" applyBorder="1" applyAlignment="1">
      <alignment horizontal="right" vertical="center" wrapText="1"/>
    </xf>
    <xf numFmtId="0" fontId="1" fillId="3" borderId="2" xfId="0" applyFont="1" applyFill="1" applyBorder="1" applyAlignment="1"/>
    <xf numFmtId="0" fontId="18" fillId="3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>
      <alignment vertical="center"/>
    </xf>
    <xf numFmtId="4" fontId="7" fillId="3" borderId="1" xfId="52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vertical="center"/>
    </xf>
    <xf numFmtId="0" fontId="11" fillId="0" borderId="1" xfId="5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57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资金分配表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B96"/>
  <sheetViews>
    <sheetView tabSelected="1" topLeftCell="A61" workbookViewId="0">
      <selection activeCell="G67" sqref="G67"/>
    </sheetView>
  </sheetViews>
  <sheetFormatPr defaultColWidth="9" defaultRowHeight="13.5"/>
  <cols>
    <col min="1" max="1" width="5.25" customWidth="1"/>
    <col min="2" max="2" width="29.375" customWidth="1"/>
    <col min="3" max="3" width="9.25" customWidth="1"/>
    <col min="4" max="4" width="9.25"/>
    <col min="5" max="5" width="15.375" customWidth="1"/>
    <col min="6" max="6" width="18.875" customWidth="1"/>
    <col min="7" max="7" width="16.125" customWidth="1"/>
    <col min="8" max="8" width="14.75" customWidth="1"/>
  </cols>
  <sheetData>
    <row r="2" ht="33.75" customHeight="1" spans="1:18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18" customHeight="1" spans="8:8">
      <c r="H3" s="9"/>
    </row>
    <row r="4" s="1" customFormat="1" ht="18" customHeight="1" spans="1:18">
      <c r="A4" s="10" t="s">
        <v>1</v>
      </c>
      <c r="B4" s="11" t="s">
        <v>2</v>
      </c>
      <c r="C4" s="10" t="s">
        <v>3</v>
      </c>
      <c r="D4" s="12" t="s">
        <v>4</v>
      </c>
      <c r="E4" s="12" t="s">
        <v>5</v>
      </c>
      <c r="F4" s="12" t="s">
        <v>6</v>
      </c>
      <c r="G4" s="13" t="s">
        <v>7</v>
      </c>
      <c r="H4" s="13" t="s">
        <v>8</v>
      </c>
      <c r="I4" s="67" t="s">
        <v>9</v>
      </c>
      <c r="J4" s="68" t="s">
        <v>10</v>
      </c>
      <c r="K4" s="69"/>
      <c r="L4" s="69"/>
      <c r="M4" s="69"/>
      <c r="N4" s="69"/>
      <c r="O4" s="69"/>
      <c r="P4" s="69"/>
      <c r="Q4" s="86"/>
      <c r="R4" s="87" t="s">
        <v>11</v>
      </c>
    </row>
    <row r="5" s="1" customFormat="1" ht="30.75" customHeight="1" spans="1:18">
      <c r="A5" s="10"/>
      <c r="B5" s="11"/>
      <c r="C5" s="10"/>
      <c r="D5" s="12"/>
      <c r="E5" s="10" t="s">
        <v>12</v>
      </c>
      <c r="F5" s="12" t="s">
        <v>13</v>
      </c>
      <c r="G5" s="13"/>
      <c r="H5" s="13"/>
      <c r="I5" s="70"/>
      <c r="J5" s="70" t="s">
        <v>14</v>
      </c>
      <c r="K5" s="70" t="s">
        <v>15</v>
      </c>
      <c r="L5" s="70" t="s">
        <v>16</v>
      </c>
      <c r="M5" s="70" t="s">
        <v>17</v>
      </c>
      <c r="N5" s="70" t="s">
        <v>18</v>
      </c>
      <c r="O5" s="70" t="s">
        <v>19</v>
      </c>
      <c r="P5" s="70" t="s">
        <v>20</v>
      </c>
      <c r="Q5" s="70" t="s">
        <v>21</v>
      </c>
      <c r="R5" s="88"/>
    </row>
    <row r="6" s="1" customFormat="1" ht="30.75" customHeight="1" spans="1:18">
      <c r="A6" s="14"/>
      <c r="B6" s="15" t="s">
        <v>22</v>
      </c>
      <c r="C6" s="16">
        <f>C7+C10+C13+C15+C21+C38+C42+C69+C72+C88</f>
        <v>374408.171</v>
      </c>
      <c r="D6" s="17"/>
      <c r="E6" s="14"/>
      <c r="F6" s="17"/>
      <c r="G6" s="18"/>
      <c r="H6" s="18"/>
      <c r="I6" s="16">
        <f>I7+I10+I13+I15+I21+I38+I42+I69+I72+I88</f>
        <v>373787.6</v>
      </c>
      <c r="J6" s="71"/>
      <c r="K6" s="71"/>
      <c r="L6" s="71"/>
      <c r="M6" s="71"/>
      <c r="N6" s="71"/>
      <c r="O6" s="71"/>
      <c r="P6" s="71"/>
      <c r="Q6" s="71"/>
      <c r="R6" s="89" t="s">
        <v>23</v>
      </c>
    </row>
    <row r="7" ht="36" customHeight="1" spans="1:18">
      <c r="A7" s="19"/>
      <c r="B7" s="20" t="s">
        <v>24</v>
      </c>
      <c r="C7" s="21">
        <f>SUM(C8:C9)</f>
        <v>20835</v>
      </c>
      <c r="D7" s="21"/>
      <c r="E7" s="21"/>
      <c r="F7" s="22"/>
      <c r="G7" s="23"/>
      <c r="H7" s="24"/>
      <c r="I7" s="24">
        <f>SUM(I8:I9)</f>
        <v>20835</v>
      </c>
      <c r="J7" s="72"/>
      <c r="K7" s="72"/>
      <c r="L7" s="72"/>
      <c r="M7" s="72"/>
      <c r="N7" s="72"/>
      <c r="O7" s="72"/>
      <c r="P7" s="72"/>
      <c r="Q7" s="72"/>
      <c r="R7" s="74"/>
    </row>
    <row r="8" ht="36" customHeight="1" spans="1:18">
      <c r="A8" s="25">
        <v>1</v>
      </c>
      <c r="B8" s="26" t="s">
        <v>25</v>
      </c>
      <c r="C8" s="27">
        <v>15006</v>
      </c>
      <c r="D8" s="28" t="s">
        <v>26</v>
      </c>
      <c r="E8" s="29" t="s">
        <v>27</v>
      </c>
      <c r="F8" s="29" t="s">
        <v>28</v>
      </c>
      <c r="G8" s="30" t="s">
        <v>29</v>
      </c>
      <c r="H8" s="30" t="s">
        <v>30</v>
      </c>
      <c r="I8" s="73">
        <f>SUM(J8:Q8)</f>
        <v>15006</v>
      </c>
      <c r="J8" s="40">
        <v>129</v>
      </c>
      <c r="K8" s="40">
        <v>2463</v>
      </c>
      <c r="L8" s="40">
        <v>3832</v>
      </c>
      <c r="M8" s="40"/>
      <c r="N8" s="40"/>
      <c r="O8" s="40">
        <v>3942</v>
      </c>
      <c r="P8" s="40">
        <v>2734</v>
      </c>
      <c r="Q8" s="40">
        <v>1906</v>
      </c>
      <c r="R8" s="40"/>
    </row>
    <row r="9" ht="42.75" customHeight="1" spans="1:18">
      <c r="A9" s="25">
        <v>2</v>
      </c>
      <c r="B9" s="26" t="s">
        <v>31</v>
      </c>
      <c r="C9" s="27">
        <v>5829</v>
      </c>
      <c r="D9" s="31" t="s">
        <v>32</v>
      </c>
      <c r="E9" s="29" t="s">
        <v>33</v>
      </c>
      <c r="F9" s="29" t="s">
        <v>34</v>
      </c>
      <c r="G9" s="30" t="s">
        <v>35</v>
      </c>
      <c r="H9" s="30" t="s">
        <v>36</v>
      </c>
      <c r="I9" s="73">
        <f>SUM(J9:Q9)</f>
        <v>5829</v>
      </c>
      <c r="J9" s="40"/>
      <c r="K9" s="40">
        <v>590</v>
      </c>
      <c r="L9" s="40">
        <v>2008</v>
      </c>
      <c r="M9" s="40"/>
      <c r="N9" s="40"/>
      <c r="O9" s="40">
        <v>1646</v>
      </c>
      <c r="P9" s="40">
        <v>1071</v>
      </c>
      <c r="Q9" s="40">
        <v>514</v>
      </c>
      <c r="R9" s="40"/>
    </row>
    <row r="10" ht="36" customHeight="1" spans="1:18">
      <c r="A10" s="32"/>
      <c r="B10" s="20" t="s">
        <v>37</v>
      </c>
      <c r="C10" s="33">
        <f>SUM(C11:C12)</f>
        <v>410</v>
      </c>
      <c r="D10" s="21"/>
      <c r="E10" s="21"/>
      <c r="F10" s="34"/>
      <c r="G10" s="23"/>
      <c r="H10" s="24"/>
      <c r="I10" s="24">
        <f>SUM(I11:I12)</f>
        <v>95.76</v>
      </c>
      <c r="J10" s="74"/>
      <c r="K10" s="74"/>
      <c r="L10" s="74"/>
      <c r="M10" s="74"/>
      <c r="N10" s="74"/>
      <c r="O10" s="74"/>
      <c r="P10" s="74"/>
      <c r="Q10" s="74"/>
      <c r="R10" s="74"/>
    </row>
    <row r="11" ht="36" customHeight="1" spans="1:18">
      <c r="A11" s="25">
        <v>1</v>
      </c>
      <c r="B11" s="35" t="s">
        <v>38</v>
      </c>
      <c r="C11" s="36">
        <v>370</v>
      </c>
      <c r="D11" s="36" t="s">
        <v>26</v>
      </c>
      <c r="E11" s="35" t="s">
        <v>39</v>
      </c>
      <c r="F11" s="35" t="s">
        <v>40</v>
      </c>
      <c r="G11" s="35" t="s">
        <v>41</v>
      </c>
      <c r="H11" s="35" t="s">
        <v>42</v>
      </c>
      <c r="I11" s="36">
        <v>60</v>
      </c>
      <c r="J11" s="36">
        <v>0</v>
      </c>
      <c r="K11" s="36">
        <v>6.195</v>
      </c>
      <c r="L11" s="36">
        <v>8.985</v>
      </c>
      <c r="M11" s="36">
        <v>5.43</v>
      </c>
      <c r="N11" s="36">
        <v>34.44</v>
      </c>
      <c r="O11" s="36">
        <v>0.06</v>
      </c>
      <c r="P11" s="36">
        <v>2.91</v>
      </c>
      <c r="Q11" s="36">
        <v>1.98</v>
      </c>
      <c r="R11" s="37" t="s">
        <v>43</v>
      </c>
    </row>
    <row r="12" ht="47.25" customHeight="1" spans="1:18">
      <c r="A12" s="36">
        <v>2</v>
      </c>
      <c r="B12" s="35" t="s">
        <v>44</v>
      </c>
      <c r="C12" s="36">
        <v>40</v>
      </c>
      <c r="D12" s="36" t="s">
        <v>32</v>
      </c>
      <c r="E12" s="35" t="s">
        <v>45</v>
      </c>
      <c r="F12" s="35" t="s">
        <v>40</v>
      </c>
      <c r="G12" s="35" t="s">
        <v>46</v>
      </c>
      <c r="H12" s="35" t="s">
        <v>42</v>
      </c>
      <c r="I12" s="36">
        <v>35.76</v>
      </c>
      <c r="J12" s="36">
        <v>0</v>
      </c>
      <c r="K12" s="36">
        <v>3.045</v>
      </c>
      <c r="L12" s="36">
        <v>3.195</v>
      </c>
      <c r="M12" s="36">
        <v>3.99</v>
      </c>
      <c r="N12" s="36">
        <v>21.3</v>
      </c>
      <c r="O12" s="36">
        <v>0.06</v>
      </c>
      <c r="P12" s="36">
        <v>2.49</v>
      </c>
      <c r="Q12" s="36">
        <v>1.68</v>
      </c>
      <c r="R12" s="37" t="s">
        <v>47</v>
      </c>
    </row>
    <row r="13" ht="47.25" customHeight="1" spans="1:18">
      <c r="A13" s="32"/>
      <c r="B13" s="20" t="s">
        <v>48</v>
      </c>
      <c r="C13" s="33">
        <v>1.68</v>
      </c>
      <c r="D13" s="21"/>
      <c r="E13" s="21"/>
      <c r="F13" s="34"/>
      <c r="G13" s="23"/>
      <c r="H13" s="24"/>
      <c r="I13" s="24">
        <v>1.68</v>
      </c>
      <c r="J13" s="74"/>
      <c r="K13" s="74"/>
      <c r="L13" s="74"/>
      <c r="M13" s="74"/>
      <c r="N13" s="74"/>
      <c r="O13" s="74"/>
      <c r="P13" s="74"/>
      <c r="Q13" s="74"/>
      <c r="R13" s="74"/>
    </row>
    <row r="14" ht="47.25" customHeight="1" spans="1:18">
      <c r="A14" s="25">
        <v>1</v>
      </c>
      <c r="B14" s="37" t="s">
        <v>49</v>
      </c>
      <c r="C14" s="38">
        <v>1.68</v>
      </c>
      <c r="D14" s="39" t="s">
        <v>32</v>
      </c>
      <c r="E14" s="37" t="s">
        <v>50</v>
      </c>
      <c r="F14" s="37" t="s">
        <v>51</v>
      </c>
      <c r="G14" s="40" t="s">
        <v>52</v>
      </c>
      <c r="H14" s="40" t="s">
        <v>53</v>
      </c>
      <c r="I14" s="40">
        <v>1.68</v>
      </c>
      <c r="J14" s="40"/>
      <c r="K14" s="40"/>
      <c r="L14" s="40"/>
      <c r="M14" s="40"/>
      <c r="N14" s="40"/>
      <c r="O14" s="40">
        <v>1.68</v>
      </c>
      <c r="P14" s="40"/>
      <c r="Q14" s="40"/>
      <c r="R14" s="40"/>
    </row>
    <row r="15" ht="47.25" customHeight="1" spans="1:18">
      <c r="A15" s="32"/>
      <c r="B15" s="20" t="s">
        <v>54</v>
      </c>
      <c r="C15" s="33">
        <f>SUM(C16:C20)</f>
        <v>2378</v>
      </c>
      <c r="D15" s="21"/>
      <c r="E15" s="21"/>
      <c r="F15" s="34"/>
      <c r="G15" s="23"/>
      <c r="H15" s="24"/>
      <c r="I15" s="33">
        <f>SUM(I16:I20)</f>
        <v>2378</v>
      </c>
      <c r="J15" s="74"/>
      <c r="K15" s="74"/>
      <c r="L15" s="74"/>
      <c r="M15" s="74"/>
      <c r="N15" s="74"/>
      <c r="O15" s="74"/>
      <c r="P15" s="74"/>
      <c r="Q15" s="74"/>
      <c r="R15" s="74"/>
    </row>
    <row r="16" ht="47.25" customHeight="1" spans="1:18">
      <c r="A16" s="10">
        <v>1</v>
      </c>
      <c r="B16" s="41" t="s">
        <v>55</v>
      </c>
      <c r="C16" s="42">
        <v>9</v>
      </c>
      <c r="D16" s="41" t="s">
        <v>26</v>
      </c>
      <c r="E16" s="43" t="s">
        <v>56</v>
      </c>
      <c r="F16" s="44" t="s">
        <v>57</v>
      </c>
      <c r="G16" s="45">
        <v>43800</v>
      </c>
      <c r="H16" s="45">
        <v>43802</v>
      </c>
      <c r="I16" s="42">
        <v>9</v>
      </c>
      <c r="J16" s="75"/>
      <c r="K16" s="42"/>
      <c r="L16" s="42"/>
      <c r="M16" s="42"/>
      <c r="N16" s="42"/>
      <c r="O16" s="42">
        <v>9</v>
      </c>
      <c r="P16" s="42"/>
      <c r="Q16" s="42"/>
      <c r="R16" s="90"/>
    </row>
    <row r="17" ht="47.25" customHeight="1" spans="1:18">
      <c r="A17" s="10">
        <v>2</v>
      </c>
      <c r="B17" s="41" t="s">
        <v>58</v>
      </c>
      <c r="C17" s="42">
        <v>24</v>
      </c>
      <c r="D17" s="41" t="s">
        <v>26</v>
      </c>
      <c r="E17" s="43" t="s">
        <v>59</v>
      </c>
      <c r="F17" s="44" t="s">
        <v>60</v>
      </c>
      <c r="G17" s="45">
        <v>43800</v>
      </c>
      <c r="H17" s="45">
        <v>43802</v>
      </c>
      <c r="I17" s="42">
        <v>24</v>
      </c>
      <c r="J17" s="40"/>
      <c r="K17" s="40"/>
      <c r="L17" s="40"/>
      <c r="M17" s="40"/>
      <c r="N17" s="40"/>
      <c r="O17" s="42">
        <v>24</v>
      </c>
      <c r="P17" s="40"/>
      <c r="Q17" s="40"/>
      <c r="R17" s="91"/>
    </row>
    <row r="18" ht="47.25" customHeight="1" spans="1:18">
      <c r="A18" s="10">
        <v>3</v>
      </c>
      <c r="B18" s="41" t="s">
        <v>61</v>
      </c>
      <c r="C18" s="42">
        <v>23</v>
      </c>
      <c r="D18" s="41" t="s">
        <v>26</v>
      </c>
      <c r="E18" s="43" t="s">
        <v>62</v>
      </c>
      <c r="F18" s="44" t="s">
        <v>63</v>
      </c>
      <c r="G18" s="45">
        <v>43800</v>
      </c>
      <c r="H18" s="45">
        <v>43802</v>
      </c>
      <c r="I18" s="42">
        <v>23</v>
      </c>
      <c r="J18" s="40"/>
      <c r="K18" s="40"/>
      <c r="L18" s="40"/>
      <c r="M18" s="40"/>
      <c r="N18" s="40"/>
      <c r="O18" s="42">
        <v>23</v>
      </c>
      <c r="P18" s="40"/>
      <c r="Q18" s="40"/>
      <c r="R18" s="40"/>
    </row>
    <row r="19" ht="47.25" customHeight="1" spans="1:18">
      <c r="A19" s="46">
        <v>4</v>
      </c>
      <c r="B19" s="47" t="s">
        <v>64</v>
      </c>
      <c r="C19" s="48">
        <v>1322</v>
      </c>
      <c r="D19" s="47" t="s">
        <v>26</v>
      </c>
      <c r="E19" s="49" t="s">
        <v>65</v>
      </c>
      <c r="F19" s="50" t="s">
        <v>66</v>
      </c>
      <c r="G19" s="51">
        <v>43813</v>
      </c>
      <c r="H19" s="51">
        <v>43815</v>
      </c>
      <c r="I19" s="48">
        <v>1322</v>
      </c>
      <c r="J19" s="76"/>
      <c r="K19" s="76">
        <v>136</v>
      </c>
      <c r="L19" s="76">
        <v>250</v>
      </c>
      <c r="M19" s="76">
        <v>450</v>
      </c>
      <c r="N19" s="76">
        <v>450</v>
      </c>
      <c r="O19" s="48"/>
      <c r="P19" s="76"/>
      <c r="Q19" s="76">
        <v>36</v>
      </c>
      <c r="R19" s="92" t="s">
        <v>67</v>
      </c>
    </row>
    <row r="20" ht="30.75" customHeight="1" spans="1:18">
      <c r="A20" s="46">
        <v>5</v>
      </c>
      <c r="B20" s="47" t="s">
        <v>68</v>
      </c>
      <c r="C20" s="48">
        <v>1000</v>
      </c>
      <c r="D20" s="47" t="s">
        <v>26</v>
      </c>
      <c r="E20" s="49" t="s">
        <v>69</v>
      </c>
      <c r="F20" s="50" t="s">
        <v>70</v>
      </c>
      <c r="G20" s="51">
        <v>43814</v>
      </c>
      <c r="H20" s="51">
        <v>43817</v>
      </c>
      <c r="I20" s="48">
        <v>1000</v>
      </c>
      <c r="J20" s="76"/>
      <c r="K20" s="76">
        <v>200</v>
      </c>
      <c r="L20" s="76">
        <v>200</v>
      </c>
      <c r="M20" s="76">
        <v>400</v>
      </c>
      <c r="N20" s="76">
        <v>200</v>
      </c>
      <c r="O20" s="48"/>
      <c r="P20" s="76"/>
      <c r="Q20" s="76"/>
      <c r="R20" s="76"/>
    </row>
    <row r="21" ht="36" customHeight="1" spans="1:18">
      <c r="A21" s="32"/>
      <c r="B21" s="20" t="s">
        <v>71</v>
      </c>
      <c r="C21" s="33">
        <f>SUM(C22:C37)</f>
        <v>28134.63</v>
      </c>
      <c r="D21" s="21"/>
      <c r="E21" s="21"/>
      <c r="F21" s="34"/>
      <c r="G21" s="23"/>
      <c r="H21" s="24"/>
      <c r="I21" s="33">
        <f>SUM(I22:I37)</f>
        <v>28134.63</v>
      </c>
      <c r="J21" s="74"/>
      <c r="K21" s="74"/>
      <c r="L21" s="74"/>
      <c r="M21" s="74"/>
      <c r="N21" s="74"/>
      <c r="O21" s="74"/>
      <c r="P21" s="74"/>
      <c r="Q21" s="74"/>
      <c r="R21" s="74"/>
    </row>
    <row r="22" ht="36" customHeight="1" spans="1:18">
      <c r="A22" s="25">
        <v>1</v>
      </c>
      <c r="B22" s="41" t="s">
        <v>72</v>
      </c>
      <c r="C22" s="42">
        <v>6.28</v>
      </c>
      <c r="D22" s="41" t="s">
        <v>32</v>
      </c>
      <c r="E22" s="41" t="s">
        <v>73</v>
      </c>
      <c r="F22" s="44" t="s">
        <v>74</v>
      </c>
      <c r="G22" s="52">
        <v>43822</v>
      </c>
      <c r="H22" s="52">
        <v>43822</v>
      </c>
      <c r="I22" s="77">
        <f t="shared" ref="I22:I37" si="0">J22+K22+L22+M22+N22+O22+P22+Q22</f>
        <v>6.28</v>
      </c>
      <c r="J22" s="40"/>
      <c r="K22" s="40"/>
      <c r="L22" s="40"/>
      <c r="M22" s="40"/>
      <c r="N22" s="40"/>
      <c r="O22" s="40">
        <v>6.28</v>
      </c>
      <c r="P22" s="40"/>
      <c r="Q22" s="40"/>
      <c r="R22" s="40"/>
    </row>
    <row r="23" ht="36" customHeight="1" spans="1:18">
      <c r="A23" s="25">
        <v>2</v>
      </c>
      <c r="B23" s="41" t="s">
        <v>75</v>
      </c>
      <c r="C23" s="42">
        <v>21</v>
      </c>
      <c r="D23" s="41" t="s">
        <v>32</v>
      </c>
      <c r="E23" s="41" t="s">
        <v>76</v>
      </c>
      <c r="F23" s="44" t="s">
        <v>77</v>
      </c>
      <c r="G23" s="52">
        <v>43824</v>
      </c>
      <c r="H23" s="52">
        <v>43824</v>
      </c>
      <c r="I23" s="77">
        <f t="shared" si="0"/>
        <v>21</v>
      </c>
      <c r="J23" s="40"/>
      <c r="K23" s="40"/>
      <c r="L23" s="40"/>
      <c r="M23" s="40"/>
      <c r="N23" s="40"/>
      <c r="O23" s="40">
        <v>21</v>
      </c>
      <c r="P23" s="40"/>
      <c r="Q23" s="40"/>
      <c r="R23" s="40"/>
    </row>
    <row r="24" ht="36" customHeight="1" spans="1:18">
      <c r="A24" s="25">
        <v>3</v>
      </c>
      <c r="B24" s="41" t="s">
        <v>78</v>
      </c>
      <c r="C24" s="42">
        <v>40</v>
      </c>
      <c r="D24" s="41" t="s">
        <v>26</v>
      </c>
      <c r="E24" s="41" t="s">
        <v>79</v>
      </c>
      <c r="F24" s="44" t="s">
        <v>80</v>
      </c>
      <c r="G24" s="52">
        <v>43467</v>
      </c>
      <c r="H24" s="52">
        <v>43467</v>
      </c>
      <c r="I24" s="77">
        <f t="shared" si="0"/>
        <v>40</v>
      </c>
      <c r="J24" s="40"/>
      <c r="K24" s="40"/>
      <c r="L24" s="40"/>
      <c r="M24" s="40">
        <v>40</v>
      </c>
      <c r="N24" s="40"/>
      <c r="O24" s="40"/>
      <c r="P24" s="40"/>
      <c r="Q24" s="40"/>
      <c r="R24" s="40"/>
    </row>
    <row r="25" ht="42.75" customHeight="1" spans="1:18">
      <c r="A25" s="25">
        <v>4</v>
      </c>
      <c r="B25" s="41" t="s">
        <v>81</v>
      </c>
      <c r="C25" s="42">
        <v>1579</v>
      </c>
      <c r="D25" s="41" t="s">
        <v>26</v>
      </c>
      <c r="E25" s="41" t="s">
        <v>82</v>
      </c>
      <c r="F25" s="44" t="s">
        <v>83</v>
      </c>
      <c r="G25" s="52">
        <v>43471</v>
      </c>
      <c r="H25" s="52">
        <v>43471</v>
      </c>
      <c r="I25" s="77">
        <f t="shared" si="0"/>
        <v>1579</v>
      </c>
      <c r="J25" s="40"/>
      <c r="K25" s="40">
        <v>1080</v>
      </c>
      <c r="L25" s="40"/>
      <c r="M25" s="40"/>
      <c r="N25" s="40"/>
      <c r="O25" s="40"/>
      <c r="P25" s="40">
        <v>499</v>
      </c>
      <c r="Q25" s="40"/>
      <c r="R25" s="40"/>
    </row>
    <row r="26" ht="36" customHeight="1" spans="1:18">
      <c r="A26" s="25">
        <v>5</v>
      </c>
      <c r="B26" s="41" t="s">
        <v>84</v>
      </c>
      <c r="C26" s="42">
        <v>5929</v>
      </c>
      <c r="D26" s="41" t="s">
        <v>26</v>
      </c>
      <c r="E26" s="41" t="s">
        <v>85</v>
      </c>
      <c r="F26" s="44" t="s">
        <v>86</v>
      </c>
      <c r="G26" s="52">
        <v>43471</v>
      </c>
      <c r="H26" s="52">
        <v>43471</v>
      </c>
      <c r="I26" s="77">
        <f t="shared" si="0"/>
        <v>5929</v>
      </c>
      <c r="J26" s="25">
        <v>189</v>
      </c>
      <c r="K26" s="25">
        <v>770</v>
      </c>
      <c r="L26" s="25">
        <v>1014</v>
      </c>
      <c r="M26" s="25">
        <v>774</v>
      </c>
      <c r="N26" s="25">
        <v>768</v>
      </c>
      <c r="O26" s="25">
        <v>930</v>
      </c>
      <c r="P26" s="25">
        <v>699</v>
      </c>
      <c r="Q26" s="25">
        <v>785</v>
      </c>
      <c r="R26" s="40"/>
    </row>
    <row r="27" ht="36" customHeight="1" spans="1:18">
      <c r="A27" s="25">
        <v>6</v>
      </c>
      <c r="B27" s="41" t="s">
        <v>87</v>
      </c>
      <c r="C27" s="42">
        <v>7166.29</v>
      </c>
      <c r="D27" s="41" t="s">
        <v>26</v>
      </c>
      <c r="E27" s="41" t="s">
        <v>88</v>
      </c>
      <c r="F27" s="44" t="s">
        <v>89</v>
      </c>
      <c r="G27" s="52">
        <v>43472</v>
      </c>
      <c r="H27" s="52">
        <v>43472</v>
      </c>
      <c r="I27" s="77">
        <f t="shared" si="0"/>
        <v>7166.29</v>
      </c>
      <c r="J27" s="25">
        <v>104.99</v>
      </c>
      <c r="K27" s="25">
        <v>1042.14</v>
      </c>
      <c r="L27" s="25">
        <v>1352.38</v>
      </c>
      <c r="M27" s="25">
        <v>1531.09</v>
      </c>
      <c r="N27" s="25">
        <v>1403.55</v>
      </c>
      <c r="O27" s="25">
        <v>920.93</v>
      </c>
      <c r="P27" s="25">
        <v>397.9</v>
      </c>
      <c r="Q27" s="25">
        <v>413.31</v>
      </c>
      <c r="R27" s="40"/>
    </row>
    <row r="28" ht="36" customHeight="1" spans="1:18">
      <c r="A28" s="25">
        <v>7</v>
      </c>
      <c r="B28" s="41" t="s">
        <v>90</v>
      </c>
      <c r="C28" s="42">
        <v>1516.59</v>
      </c>
      <c r="D28" s="41" t="s">
        <v>26</v>
      </c>
      <c r="E28" s="41" t="s">
        <v>88</v>
      </c>
      <c r="F28" s="44" t="s">
        <v>89</v>
      </c>
      <c r="G28" s="52">
        <v>43472</v>
      </c>
      <c r="H28" s="52">
        <v>43472</v>
      </c>
      <c r="I28" s="77">
        <f t="shared" si="0"/>
        <v>1516.59</v>
      </c>
      <c r="J28" s="25">
        <v>26.79</v>
      </c>
      <c r="K28" s="25">
        <v>192.78</v>
      </c>
      <c r="L28" s="25">
        <v>259.16</v>
      </c>
      <c r="M28" s="25">
        <v>334.68</v>
      </c>
      <c r="N28" s="25">
        <v>354.25</v>
      </c>
      <c r="O28" s="25">
        <v>202.82</v>
      </c>
      <c r="P28" s="25">
        <v>73.21</v>
      </c>
      <c r="Q28" s="25">
        <v>72.9</v>
      </c>
      <c r="R28" s="40"/>
    </row>
    <row r="29" ht="36" customHeight="1" spans="1:18">
      <c r="A29" s="25">
        <v>8</v>
      </c>
      <c r="B29" s="41" t="s">
        <v>91</v>
      </c>
      <c r="C29" s="42">
        <v>2227</v>
      </c>
      <c r="D29" s="41" t="s">
        <v>26</v>
      </c>
      <c r="E29" s="41" t="s">
        <v>88</v>
      </c>
      <c r="F29" s="44" t="s">
        <v>89</v>
      </c>
      <c r="G29" s="52">
        <v>43472</v>
      </c>
      <c r="H29" s="52">
        <v>43472</v>
      </c>
      <c r="I29" s="77">
        <f t="shared" si="0"/>
        <v>2227</v>
      </c>
      <c r="J29" s="25"/>
      <c r="K29" s="25">
        <v>366</v>
      </c>
      <c r="L29" s="25">
        <v>411</v>
      </c>
      <c r="M29" s="25">
        <v>502</v>
      </c>
      <c r="N29" s="25">
        <v>453</v>
      </c>
      <c r="O29" s="25">
        <v>248</v>
      </c>
      <c r="P29" s="25">
        <v>106</v>
      </c>
      <c r="Q29" s="25">
        <v>141</v>
      </c>
      <c r="R29" s="40"/>
    </row>
    <row r="30" ht="47.25" customHeight="1" spans="1:18">
      <c r="A30" s="25">
        <v>9</v>
      </c>
      <c r="B30" s="41" t="s">
        <v>92</v>
      </c>
      <c r="C30" s="42">
        <v>1053.03</v>
      </c>
      <c r="D30" s="41" t="s">
        <v>26</v>
      </c>
      <c r="E30" s="41" t="s">
        <v>93</v>
      </c>
      <c r="F30" s="44" t="s">
        <v>94</v>
      </c>
      <c r="G30" s="52">
        <v>43473</v>
      </c>
      <c r="H30" s="52">
        <v>43473</v>
      </c>
      <c r="I30" s="77">
        <f t="shared" si="0"/>
        <v>1053.03</v>
      </c>
      <c r="J30" s="25"/>
      <c r="K30" s="25">
        <v>196</v>
      </c>
      <c r="L30" s="25">
        <v>216.18</v>
      </c>
      <c r="M30" s="25">
        <v>110.25</v>
      </c>
      <c r="N30" s="25">
        <v>126</v>
      </c>
      <c r="O30" s="25">
        <v>202.3</v>
      </c>
      <c r="P30" s="25">
        <v>126.93</v>
      </c>
      <c r="Q30" s="25">
        <v>75.37</v>
      </c>
      <c r="R30" s="40"/>
    </row>
    <row r="31" ht="47.25" customHeight="1" spans="1:18">
      <c r="A31" s="25">
        <v>10</v>
      </c>
      <c r="B31" s="41" t="s">
        <v>95</v>
      </c>
      <c r="C31" s="42">
        <v>1358</v>
      </c>
      <c r="D31" s="41" t="s">
        <v>32</v>
      </c>
      <c r="E31" s="43" t="s">
        <v>96</v>
      </c>
      <c r="F31" s="44" t="s">
        <v>97</v>
      </c>
      <c r="G31" s="52">
        <v>43838</v>
      </c>
      <c r="H31" s="52">
        <v>43838</v>
      </c>
      <c r="I31" s="77">
        <f t="shared" si="0"/>
        <v>1358</v>
      </c>
      <c r="J31" s="40">
        <v>1018</v>
      </c>
      <c r="K31" s="40"/>
      <c r="L31" s="40"/>
      <c r="M31" s="40"/>
      <c r="N31" s="40"/>
      <c r="O31" s="40"/>
      <c r="P31" s="40"/>
      <c r="Q31" s="40">
        <v>340</v>
      </c>
      <c r="R31" s="40"/>
    </row>
    <row r="32" ht="47.25" customHeight="1" spans="1:18">
      <c r="A32" s="25">
        <v>11</v>
      </c>
      <c r="B32" s="41" t="s">
        <v>98</v>
      </c>
      <c r="C32" s="42">
        <v>2209.59</v>
      </c>
      <c r="D32" s="41" t="s">
        <v>32</v>
      </c>
      <c r="E32" s="41" t="s">
        <v>99</v>
      </c>
      <c r="F32" s="44" t="s">
        <v>100</v>
      </c>
      <c r="G32" s="52">
        <v>43918</v>
      </c>
      <c r="H32" s="52">
        <v>43918</v>
      </c>
      <c r="I32" s="77">
        <f t="shared" si="0"/>
        <v>2209.59</v>
      </c>
      <c r="J32" s="25">
        <v>10.77</v>
      </c>
      <c r="K32" s="25">
        <v>242.66</v>
      </c>
      <c r="L32" s="25">
        <v>508.68</v>
      </c>
      <c r="M32" s="25">
        <v>298.1</v>
      </c>
      <c r="N32" s="25">
        <v>481.84</v>
      </c>
      <c r="O32" s="25">
        <v>298.6</v>
      </c>
      <c r="P32" s="25">
        <v>147.08</v>
      </c>
      <c r="Q32" s="25">
        <v>221.86</v>
      </c>
      <c r="R32" s="40"/>
    </row>
    <row r="33" ht="47.25" customHeight="1" spans="1:18">
      <c r="A33" s="25">
        <v>12</v>
      </c>
      <c r="B33" s="41" t="s">
        <v>101</v>
      </c>
      <c r="C33" s="42">
        <v>2354.11</v>
      </c>
      <c r="D33" s="41" t="s">
        <v>32</v>
      </c>
      <c r="E33" s="41" t="s">
        <v>102</v>
      </c>
      <c r="F33" s="44" t="s">
        <v>103</v>
      </c>
      <c r="G33" s="52">
        <v>43918</v>
      </c>
      <c r="H33" s="52">
        <v>43918</v>
      </c>
      <c r="I33" s="77">
        <f t="shared" si="0"/>
        <v>2354.11</v>
      </c>
      <c r="J33" s="25">
        <f>23.28+6+6.67+2.07</f>
        <v>38.02</v>
      </c>
      <c r="K33" s="25">
        <f>89.22+62+131.22+46.6</f>
        <v>329.04</v>
      </c>
      <c r="L33" s="25">
        <f>132.62+81+130.8+97.69</f>
        <v>442.11</v>
      </c>
      <c r="M33" s="25">
        <f>168.13+91+100.5+57.25</f>
        <v>416.88</v>
      </c>
      <c r="N33" s="25">
        <f>226.15+84+78.4+92.53</f>
        <v>481.08</v>
      </c>
      <c r="O33" s="25">
        <f>121.93+55+105.92+57.35</f>
        <v>340.2</v>
      </c>
      <c r="P33" s="25">
        <f>34.9+24+67.83+28.25</f>
        <v>154.98</v>
      </c>
      <c r="Q33" s="25">
        <f>32.76+25+51.43+42.61</f>
        <v>151.8</v>
      </c>
      <c r="R33" s="40"/>
    </row>
    <row r="34" ht="47.25" customHeight="1" spans="1:18">
      <c r="A34" s="25">
        <v>13</v>
      </c>
      <c r="B34" s="41" t="s">
        <v>104</v>
      </c>
      <c r="C34" s="42">
        <v>294.4</v>
      </c>
      <c r="D34" s="41" t="s">
        <v>26</v>
      </c>
      <c r="E34" s="41" t="s">
        <v>105</v>
      </c>
      <c r="F34" s="44" t="s">
        <v>106</v>
      </c>
      <c r="G34" s="52">
        <v>43918</v>
      </c>
      <c r="H34" s="52">
        <v>43918</v>
      </c>
      <c r="I34" s="77">
        <f t="shared" si="0"/>
        <v>294.4</v>
      </c>
      <c r="J34" s="25">
        <v>6.67</v>
      </c>
      <c r="K34" s="25">
        <v>53.33</v>
      </c>
      <c r="L34" s="25">
        <v>59.4</v>
      </c>
      <c r="M34" s="25">
        <v>56.67</v>
      </c>
      <c r="N34" s="25">
        <v>28.33</v>
      </c>
      <c r="O34" s="25">
        <v>37.8</v>
      </c>
      <c r="P34" s="25">
        <v>25.2</v>
      </c>
      <c r="Q34" s="25">
        <v>27</v>
      </c>
      <c r="R34" s="40"/>
    </row>
    <row r="35" ht="47.25" customHeight="1" spans="1:18">
      <c r="A35" s="25">
        <v>14</v>
      </c>
      <c r="B35" s="41" t="s">
        <v>107</v>
      </c>
      <c r="C35" s="42">
        <v>1234.63</v>
      </c>
      <c r="D35" s="41" t="s">
        <v>26</v>
      </c>
      <c r="E35" s="41" t="s">
        <v>108</v>
      </c>
      <c r="F35" s="44" t="s">
        <v>109</v>
      </c>
      <c r="G35" s="52">
        <v>43921</v>
      </c>
      <c r="H35" s="52">
        <v>43921</v>
      </c>
      <c r="I35" s="77">
        <f t="shared" si="0"/>
        <v>1234.63</v>
      </c>
      <c r="J35" s="25">
        <f>152.52+11.55</f>
        <v>164.07</v>
      </c>
      <c r="K35" s="25">
        <f>66.51+22.19</f>
        <v>88.7</v>
      </c>
      <c r="L35" s="25">
        <f>135.56+113.83</f>
        <v>249.39</v>
      </c>
      <c r="M35" s="25">
        <f>205.49+7.66</f>
        <v>213.15</v>
      </c>
      <c r="N35" s="25">
        <f>226.47+14.98</f>
        <v>241.45</v>
      </c>
      <c r="O35" s="25">
        <f>96.72+89.92</f>
        <v>186.64</v>
      </c>
      <c r="P35" s="25">
        <f>25.44+16.93</f>
        <v>42.37</v>
      </c>
      <c r="Q35" s="25">
        <f>40.62+8.24</f>
        <v>48.86</v>
      </c>
      <c r="R35" s="40"/>
    </row>
    <row r="36" ht="47.25" customHeight="1" spans="1:18">
      <c r="A36" s="25">
        <v>15</v>
      </c>
      <c r="B36" s="41" t="s">
        <v>110</v>
      </c>
      <c r="C36" s="42">
        <v>1120.87</v>
      </c>
      <c r="D36" s="41" t="s">
        <v>26</v>
      </c>
      <c r="E36" s="41" t="s">
        <v>111</v>
      </c>
      <c r="F36" s="44" t="s">
        <v>112</v>
      </c>
      <c r="G36" s="52">
        <v>43921</v>
      </c>
      <c r="H36" s="52">
        <v>43921</v>
      </c>
      <c r="I36" s="77">
        <f t="shared" si="0"/>
        <v>1120.87</v>
      </c>
      <c r="J36" s="25">
        <v>332.02</v>
      </c>
      <c r="K36" s="25">
        <v>7.15</v>
      </c>
      <c r="L36" s="25">
        <v>26.3</v>
      </c>
      <c r="M36" s="25">
        <v>450.55</v>
      </c>
      <c r="N36" s="25">
        <v>237.41</v>
      </c>
      <c r="O36" s="25">
        <v>0</v>
      </c>
      <c r="P36" s="25">
        <v>0</v>
      </c>
      <c r="Q36" s="25">
        <v>67.44</v>
      </c>
      <c r="R36" s="40"/>
    </row>
    <row r="37" ht="47.25" customHeight="1" spans="1:18">
      <c r="A37" s="25">
        <v>16</v>
      </c>
      <c r="B37" s="41" t="s">
        <v>113</v>
      </c>
      <c r="C37" s="42">
        <v>24.84</v>
      </c>
      <c r="D37" s="41" t="s">
        <v>26</v>
      </c>
      <c r="E37" s="41" t="s">
        <v>114</v>
      </c>
      <c r="F37" s="44" t="s">
        <v>115</v>
      </c>
      <c r="G37" s="52">
        <v>43918</v>
      </c>
      <c r="H37" s="52">
        <v>43918</v>
      </c>
      <c r="I37" s="77">
        <f t="shared" si="0"/>
        <v>24.84</v>
      </c>
      <c r="J37" s="25">
        <v>0.03</v>
      </c>
      <c r="K37" s="25"/>
      <c r="L37" s="25"/>
      <c r="M37" s="25">
        <f>17.25+0.69</f>
        <v>17.94</v>
      </c>
      <c r="N37" s="25">
        <v>2.22</v>
      </c>
      <c r="O37" s="25"/>
      <c r="P37" s="25"/>
      <c r="Q37" s="25">
        <v>4.65</v>
      </c>
      <c r="R37" s="40"/>
    </row>
    <row r="38" ht="36" customHeight="1" spans="1:18">
      <c r="A38" s="32"/>
      <c r="B38" s="20" t="s">
        <v>116</v>
      </c>
      <c r="C38" s="33">
        <f>SUM(C39:C41)</f>
        <v>110140</v>
      </c>
      <c r="D38" s="21"/>
      <c r="E38" s="21"/>
      <c r="F38" s="34"/>
      <c r="G38" s="23"/>
      <c r="H38" s="24"/>
      <c r="I38" s="33">
        <f>SUM(I39:I41)</f>
        <v>110140</v>
      </c>
      <c r="J38" s="74"/>
      <c r="K38" s="74"/>
      <c r="L38" s="74"/>
      <c r="M38" s="74"/>
      <c r="N38" s="74"/>
      <c r="O38" s="74"/>
      <c r="P38" s="74"/>
      <c r="Q38" s="74"/>
      <c r="R38" s="74"/>
    </row>
    <row r="39" ht="36" customHeight="1" spans="1:18">
      <c r="A39" s="25">
        <v>1</v>
      </c>
      <c r="B39" s="39" t="s">
        <v>117</v>
      </c>
      <c r="C39" s="38">
        <v>25249</v>
      </c>
      <c r="D39" s="39" t="s">
        <v>32</v>
      </c>
      <c r="E39" s="39" t="s">
        <v>118</v>
      </c>
      <c r="F39" s="44" t="s">
        <v>119</v>
      </c>
      <c r="G39" s="53">
        <v>43797</v>
      </c>
      <c r="H39" s="53">
        <v>43801</v>
      </c>
      <c r="I39" s="40">
        <f t="shared" ref="I39:I41" si="1">SUM(J39:Q39)</f>
        <v>25249</v>
      </c>
      <c r="J39" s="40">
        <v>1977</v>
      </c>
      <c r="K39" s="40">
        <v>5754</v>
      </c>
      <c r="L39" s="40">
        <v>6139</v>
      </c>
      <c r="M39" s="40"/>
      <c r="N39" s="40"/>
      <c r="O39" s="40">
        <v>4405</v>
      </c>
      <c r="P39" s="40">
        <v>4436</v>
      </c>
      <c r="Q39" s="40">
        <v>2538</v>
      </c>
      <c r="R39" s="40"/>
    </row>
    <row r="40" ht="36" customHeight="1" spans="1:18">
      <c r="A40" s="25">
        <v>2</v>
      </c>
      <c r="B40" s="39" t="s">
        <v>120</v>
      </c>
      <c r="C40" s="38">
        <v>20578</v>
      </c>
      <c r="D40" s="39" t="s">
        <v>32</v>
      </c>
      <c r="E40" s="39" t="s">
        <v>121</v>
      </c>
      <c r="F40" s="44" t="s">
        <v>122</v>
      </c>
      <c r="G40" s="53">
        <v>43797</v>
      </c>
      <c r="H40" s="53">
        <v>43801</v>
      </c>
      <c r="I40" s="40">
        <f t="shared" si="1"/>
        <v>20578</v>
      </c>
      <c r="J40" s="40"/>
      <c r="K40" s="40">
        <v>3690</v>
      </c>
      <c r="L40" s="40">
        <v>3107</v>
      </c>
      <c r="M40" s="40">
        <v>5050</v>
      </c>
      <c r="N40" s="40"/>
      <c r="O40" s="40">
        <v>4254</v>
      </c>
      <c r="P40" s="40">
        <v>4477</v>
      </c>
      <c r="Q40" s="40"/>
      <c r="R40" s="40"/>
    </row>
    <row r="41" ht="36" customHeight="1" spans="1:18">
      <c r="A41" s="25">
        <v>6</v>
      </c>
      <c r="B41" s="39" t="s">
        <v>123</v>
      </c>
      <c r="C41" s="38">
        <v>64313</v>
      </c>
      <c r="D41" s="39" t="s">
        <v>32</v>
      </c>
      <c r="E41" s="39" t="s">
        <v>124</v>
      </c>
      <c r="F41" s="44" t="s">
        <v>125</v>
      </c>
      <c r="G41" s="52">
        <v>43814</v>
      </c>
      <c r="H41" s="52">
        <v>43818</v>
      </c>
      <c r="I41" s="40">
        <f t="shared" si="1"/>
        <v>64313</v>
      </c>
      <c r="J41" s="40"/>
      <c r="K41" s="40">
        <v>12297</v>
      </c>
      <c r="L41" s="40">
        <v>13366</v>
      </c>
      <c r="M41" s="40">
        <v>9421</v>
      </c>
      <c r="N41" s="40">
        <v>10532</v>
      </c>
      <c r="O41" s="40">
        <v>8740</v>
      </c>
      <c r="P41" s="40">
        <v>8602</v>
      </c>
      <c r="Q41" s="40">
        <v>1355</v>
      </c>
      <c r="R41" s="40"/>
    </row>
    <row r="42" ht="36" customHeight="1" spans="1:18">
      <c r="A42" s="32"/>
      <c r="B42" s="20" t="s">
        <v>126</v>
      </c>
      <c r="C42" s="20">
        <f>SUM(C43:C68)</f>
        <v>101189.74</v>
      </c>
      <c r="D42" s="54"/>
      <c r="E42" s="54"/>
      <c r="F42" s="54"/>
      <c r="G42" s="54"/>
      <c r="H42" s="54"/>
      <c r="I42" s="20">
        <f>SUM(I43:I68)</f>
        <v>101189.74</v>
      </c>
      <c r="J42" s="20"/>
      <c r="K42" s="74"/>
      <c r="L42" s="74"/>
      <c r="M42" s="74"/>
      <c r="N42" s="74"/>
      <c r="O42" s="74"/>
      <c r="P42" s="74"/>
      <c r="Q42" s="74"/>
      <c r="R42" s="74"/>
    </row>
    <row r="43" s="2" customFormat="1" ht="36" customHeight="1" spans="1:18">
      <c r="A43" s="55">
        <v>1</v>
      </c>
      <c r="B43" s="56" t="s">
        <v>127</v>
      </c>
      <c r="C43" s="55">
        <v>19</v>
      </c>
      <c r="D43" s="57" t="s">
        <v>26</v>
      </c>
      <c r="E43" s="58" t="s">
        <v>128</v>
      </c>
      <c r="F43" s="58" t="s">
        <v>129</v>
      </c>
      <c r="G43" s="56" t="s">
        <v>130</v>
      </c>
      <c r="H43" s="56" t="s">
        <v>131</v>
      </c>
      <c r="I43" s="78">
        <v>19</v>
      </c>
      <c r="J43" s="79"/>
      <c r="K43" s="79"/>
      <c r="L43" s="79"/>
      <c r="M43" s="79"/>
      <c r="N43" s="79"/>
      <c r="O43" s="79">
        <v>19</v>
      </c>
      <c r="P43" s="79"/>
      <c r="Q43" s="79"/>
      <c r="R43" s="93"/>
    </row>
    <row r="44" s="2" customFormat="1" ht="36" customHeight="1" spans="1:18">
      <c r="A44" s="55">
        <v>2</v>
      </c>
      <c r="B44" s="56" t="s">
        <v>132</v>
      </c>
      <c r="C44" s="55">
        <v>7</v>
      </c>
      <c r="D44" s="57" t="s">
        <v>26</v>
      </c>
      <c r="E44" s="58" t="s">
        <v>133</v>
      </c>
      <c r="F44" s="58" t="s">
        <v>134</v>
      </c>
      <c r="G44" s="56" t="s">
        <v>130</v>
      </c>
      <c r="H44" s="56" t="s">
        <v>131</v>
      </c>
      <c r="I44" s="78">
        <v>7</v>
      </c>
      <c r="J44" s="79"/>
      <c r="K44" s="79"/>
      <c r="L44" s="79"/>
      <c r="M44" s="79"/>
      <c r="N44" s="79"/>
      <c r="O44" s="79">
        <v>7</v>
      </c>
      <c r="P44" s="79"/>
      <c r="Q44" s="79"/>
      <c r="R44" s="93"/>
    </row>
    <row r="45" s="2" customFormat="1" ht="47.25" customHeight="1" spans="1:18">
      <c r="A45" s="55">
        <v>3</v>
      </c>
      <c r="B45" s="56" t="s">
        <v>135</v>
      </c>
      <c r="C45" s="55">
        <v>31986.2</v>
      </c>
      <c r="D45" s="57" t="s">
        <v>26</v>
      </c>
      <c r="E45" s="56" t="s">
        <v>136</v>
      </c>
      <c r="F45" s="59" t="s">
        <v>137</v>
      </c>
      <c r="G45" s="56" t="s">
        <v>130</v>
      </c>
      <c r="H45" s="56" t="s">
        <v>52</v>
      </c>
      <c r="I45" s="80">
        <v>31986.2</v>
      </c>
      <c r="J45" s="79">
        <v>65</v>
      </c>
      <c r="K45" s="79">
        <v>7472</v>
      </c>
      <c r="L45" s="79">
        <v>7586</v>
      </c>
      <c r="M45" s="79">
        <v>4757</v>
      </c>
      <c r="N45" s="79">
        <v>5550.2</v>
      </c>
      <c r="O45" s="79">
        <v>3210</v>
      </c>
      <c r="P45" s="79">
        <v>2840</v>
      </c>
      <c r="Q45" s="79">
        <v>506</v>
      </c>
      <c r="R45" s="56"/>
    </row>
    <row r="46" s="2" customFormat="1" ht="47.25" customHeight="1" spans="1:18">
      <c r="A46" s="55">
        <v>4</v>
      </c>
      <c r="B46" s="60" t="s">
        <v>138</v>
      </c>
      <c r="C46" s="61">
        <v>930</v>
      </c>
      <c r="D46" s="57" t="s">
        <v>26</v>
      </c>
      <c r="E46" s="56" t="s">
        <v>139</v>
      </c>
      <c r="F46" s="59" t="s">
        <v>140</v>
      </c>
      <c r="G46" s="56" t="s">
        <v>130</v>
      </c>
      <c r="H46" s="56" t="s">
        <v>52</v>
      </c>
      <c r="I46" s="78">
        <v>930</v>
      </c>
      <c r="J46" s="79">
        <v>30</v>
      </c>
      <c r="K46" s="79">
        <v>900</v>
      </c>
      <c r="L46" s="79"/>
      <c r="M46" s="79"/>
      <c r="N46" s="79"/>
      <c r="O46" s="79"/>
      <c r="P46" s="79"/>
      <c r="Q46" s="79"/>
      <c r="R46" s="56"/>
    </row>
    <row r="47" s="2" customFormat="1" ht="47.25" customHeight="1" spans="1:18">
      <c r="A47" s="55">
        <v>5</v>
      </c>
      <c r="B47" s="60" t="s">
        <v>138</v>
      </c>
      <c r="C47" s="61">
        <v>27355.5</v>
      </c>
      <c r="D47" s="57" t="s">
        <v>26</v>
      </c>
      <c r="E47" s="56" t="s">
        <v>139</v>
      </c>
      <c r="F47" s="59" t="s">
        <v>141</v>
      </c>
      <c r="G47" s="56" t="s">
        <v>130</v>
      </c>
      <c r="H47" s="56" t="s">
        <v>142</v>
      </c>
      <c r="I47" s="78">
        <v>27355.5</v>
      </c>
      <c r="J47" s="79"/>
      <c r="K47" s="79">
        <v>2319.708</v>
      </c>
      <c r="L47" s="79">
        <v>3802.5</v>
      </c>
      <c r="M47" s="79">
        <v>4049</v>
      </c>
      <c r="N47" s="79">
        <v>2951.5</v>
      </c>
      <c r="O47" s="79">
        <v>5162.5</v>
      </c>
      <c r="P47" s="79">
        <v>2491.7</v>
      </c>
      <c r="Q47" s="79">
        <v>6578.592</v>
      </c>
      <c r="R47" s="56"/>
    </row>
    <row r="48" s="2" customFormat="1" ht="47.25" customHeight="1" spans="1:18">
      <c r="A48" s="55">
        <v>6</v>
      </c>
      <c r="B48" s="60" t="s">
        <v>143</v>
      </c>
      <c r="C48" s="55">
        <v>102</v>
      </c>
      <c r="D48" s="57" t="s">
        <v>26</v>
      </c>
      <c r="E48" s="58" t="s">
        <v>144</v>
      </c>
      <c r="F48" s="58" t="s">
        <v>145</v>
      </c>
      <c r="G48" s="56" t="s">
        <v>146</v>
      </c>
      <c r="H48" s="56" t="s">
        <v>147</v>
      </c>
      <c r="I48" s="81">
        <v>102</v>
      </c>
      <c r="J48" s="79"/>
      <c r="K48" s="79"/>
      <c r="L48" s="79"/>
      <c r="M48" s="79"/>
      <c r="N48" s="79"/>
      <c r="O48" s="79">
        <v>102</v>
      </c>
      <c r="P48" s="79"/>
      <c r="Q48" s="79"/>
      <c r="R48" s="93"/>
    </row>
    <row r="49" s="2" customFormat="1" ht="47.25" customHeight="1" spans="1:18">
      <c r="A49" s="55">
        <v>7</v>
      </c>
      <c r="B49" s="56" t="s">
        <v>148</v>
      </c>
      <c r="C49" s="55">
        <v>2</v>
      </c>
      <c r="D49" s="61" t="s">
        <v>32</v>
      </c>
      <c r="E49" s="58" t="s">
        <v>149</v>
      </c>
      <c r="F49" s="58" t="s">
        <v>150</v>
      </c>
      <c r="G49" s="56" t="s">
        <v>146</v>
      </c>
      <c r="H49" s="56" t="s">
        <v>35</v>
      </c>
      <c r="I49" s="81">
        <v>2</v>
      </c>
      <c r="J49" s="82"/>
      <c r="K49" s="79"/>
      <c r="L49" s="79"/>
      <c r="M49" s="79"/>
      <c r="N49" s="79"/>
      <c r="O49" s="79">
        <v>2</v>
      </c>
      <c r="P49" s="79"/>
      <c r="Q49" s="79"/>
      <c r="R49" s="56"/>
    </row>
    <row r="50" s="2" customFormat="1" ht="47.25" customHeight="1" spans="1:18">
      <c r="A50" s="55">
        <v>8</v>
      </c>
      <c r="B50" s="56" t="s">
        <v>151</v>
      </c>
      <c r="C50" s="55">
        <v>10</v>
      </c>
      <c r="D50" s="61" t="s">
        <v>32</v>
      </c>
      <c r="E50" s="58" t="s">
        <v>149</v>
      </c>
      <c r="F50" s="58" t="s">
        <v>150</v>
      </c>
      <c r="G50" s="56" t="s">
        <v>146</v>
      </c>
      <c r="H50" s="56" t="s">
        <v>35</v>
      </c>
      <c r="I50" s="81">
        <v>10</v>
      </c>
      <c r="J50" s="82"/>
      <c r="K50" s="79"/>
      <c r="L50" s="79"/>
      <c r="M50" s="79"/>
      <c r="N50" s="79"/>
      <c r="O50" s="79">
        <v>10</v>
      </c>
      <c r="P50" s="79"/>
      <c r="Q50" s="79"/>
      <c r="R50" s="56"/>
    </row>
    <row r="51" s="2" customFormat="1" ht="47.25" customHeight="1" spans="1:18">
      <c r="A51" s="55">
        <v>9</v>
      </c>
      <c r="B51" s="56" t="s">
        <v>152</v>
      </c>
      <c r="C51" s="55">
        <v>8.78</v>
      </c>
      <c r="D51" s="61" t="s">
        <v>32</v>
      </c>
      <c r="E51" s="58" t="s">
        <v>153</v>
      </c>
      <c r="F51" s="58" t="s">
        <v>154</v>
      </c>
      <c r="G51" s="56" t="s">
        <v>155</v>
      </c>
      <c r="H51" s="56" t="s">
        <v>35</v>
      </c>
      <c r="I51" s="81">
        <v>8.78</v>
      </c>
      <c r="J51" s="82"/>
      <c r="K51" s="79"/>
      <c r="L51" s="79"/>
      <c r="M51" s="79"/>
      <c r="N51" s="79"/>
      <c r="O51" s="80">
        <v>8.78</v>
      </c>
      <c r="P51" s="79"/>
      <c r="Q51" s="79"/>
      <c r="R51" s="56"/>
    </row>
    <row r="52" s="2" customFormat="1" ht="47.25" customHeight="1" spans="1:18">
      <c r="A52" s="55">
        <v>10</v>
      </c>
      <c r="B52" s="60" t="s">
        <v>156</v>
      </c>
      <c r="C52" s="55">
        <v>1750</v>
      </c>
      <c r="D52" s="61" t="s">
        <v>26</v>
      </c>
      <c r="E52" s="56" t="s">
        <v>157</v>
      </c>
      <c r="F52" s="59" t="s">
        <v>158</v>
      </c>
      <c r="G52" s="56" t="s">
        <v>159</v>
      </c>
      <c r="H52" s="56" t="s">
        <v>36</v>
      </c>
      <c r="I52" s="80">
        <v>1750</v>
      </c>
      <c r="J52" s="82"/>
      <c r="K52" s="79"/>
      <c r="L52" s="79"/>
      <c r="M52" s="79">
        <v>1750</v>
      </c>
      <c r="N52" s="79"/>
      <c r="O52" s="79"/>
      <c r="P52" s="79"/>
      <c r="Q52" s="79"/>
      <c r="R52" s="56"/>
    </row>
    <row r="53" s="2" customFormat="1" ht="47.25" customHeight="1" spans="1:18">
      <c r="A53" s="55">
        <v>11</v>
      </c>
      <c r="B53" s="60" t="s">
        <v>156</v>
      </c>
      <c r="C53" s="55">
        <v>4700</v>
      </c>
      <c r="D53" s="61" t="s">
        <v>26</v>
      </c>
      <c r="E53" s="56" t="s">
        <v>157</v>
      </c>
      <c r="F53" s="59" t="s">
        <v>158</v>
      </c>
      <c r="G53" s="56" t="s">
        <v>159</v>
      </c>
      <c r="H53" s="56" t="s">
        <v>36</v>
      </c>
      <c r="I53" s="80">
        <v>4700</v>
      </c>
      <c r="J53" s="82"/>
      <c r="K53" s="79"/>
      <c r="L53" s="79">
        <v>1600</v>
      </c>
      <c r="M53" s="79"/>
      <c r="N53" s="79">
        <v>1600</v>
      </c>
      <c r="O53" s="79"/>
      <c r="P53" s="79"/>
      <c r="Q53" s="79">
        <v>1500</v>
      </c>
      <c r="R53" s="56"/>
    </row>
    <row r="54" s="2" customFormat="1" ht="47.25" customHeight="1" spans="1:18">
      <c r="A54" s="55">
        <v>12</v>
      </c>
      <c r="B54" s="60" t="s">
        <v>156</v>
      </c>
      <c r="C54" s="55">
        <v>600</v>
      </c>
      <c r="D54" s="61" t="s">
        <v>26</v>
      </c>
      <c r="E54" s="56" t="s">
        <v>157</v>
      </c>
      <c r="F54" s="59" t="s">
        <v>158</v>
      </c>
      <c r="G54" s="56" t="s">
        <v>159</v>
      </c>
      <c r="H54" s="56" t="s">
        <v>36</v>
      </c>
      <c r="I54" s="80">
        <v>600</v>
      </c>
      <c r="J54" s="82"/>
      <c r="K54" s="79">
        <v>200</v>
      </c>
      <c r="L54" s="79"/>
      <c r="M54" s="79">
        <v>200</v>
      </c>
      <c r="N54" s="79">
        <v>200</v>
      </c>
      <c r="O54" s="79"/>
      <c r="P54" s="79"/>
      <c r="Q54" s="79"/>
      <c r="R54" s="56"/>
    </row>
    <row r="55" s="2" customFormat="1" ht="30.75" customHeight="1" spans="1:18">
      <c r="A55" s="55">
        <v>13</v>
      </c>
      <c r="B55" s="60" t="s">
        <v>156</v>
      </c>
      <c r="C55" s="55">
        <v>860</v>
      </c>
      <c r="D55" s="61" t="s">
        <v>26</v>
      </c>
      <c r="E55" s="56" t="s">
        <v>157</v>
      </c>
      <c r="F55" s="59" t="s">
        <v>158</v>
      </c>
      <c r="G55" s="56" t="s">
        <v>159</v>
      </c>
      <c r="H55" s="56" t="s">
        <v>36</v>
      </c>
      <c r="I55" s="80">
        <v>860</v>
      </c>
      <c r="J55" s="83"/>
      <c r="K55" s="79">
        <v>10</v>
      </c>
      <c r="L55" s="79">
        <v>10</v>
      </c>
      <c r="M55" s="79">
        <v>810</v>
      </c>
      <c r="N55" s="79">
        <v>10</v>
      </c>
      <c r="O55" s="79"/>
      <c r="P55" s="79">
        <v>10</v>
      </c>
      <c r="Q55" s="79">
        <v>10</v>
      </c>
      <c r="R55" s="93"/>
    </row>
    <row r="56" s="2" customFormat="1" ht="30.75" customHeight="1" spans="1:18">
      <c r="A56" s="55">
        <v>14</v>
      </c>
      <c r="B56" s="60" t="s">
        <v>156</v>
      </c>
      <c r="C56" s="55">
        <v>55</v>
      </c>
      <c r="D56" s="61" t="s">
        <v>26</v>
      </c>
      <c r="E56" s="56" t="s">
        <v>157</v>
      </c>
      <c r="F56" s="59" t="s">
        <v>158</v>
      </c>
      <c r="G56" s="56" t="s">
        <v>159</v>
      </c>
      <c r="H56" s="56" t="s">
        <v>36</v>
      </c>
      <c r="I56" s="80">
        <v>55</v>
      </c>
      <c r="J56" s="79"/>
      <c r="K56" s="79">
        <v>9</v>
      </c>
      <c r="L56" s="79">
        <v>9</v>
      </c>
      <c r="M56" s="79">
        <v>10</v>
      </c>
      <c r="N56" s="79">
        <v>9</v>
      </c>
      <c r="O56" s="79"/>
      <c r="P56" s="79">
        <v>9</v>
      </c>
      <c r="Q56" s="79">
        <v>9</v>
      </c>
      <c r="R56" s="93"/>
    </row>
    <row r="57" s="2" customFormat="1" ht="30.75" customHeight="1" spans="1:18">
      <c r="A57" s="55">
        <v>15</v>
      </c>
      <c r="B57" s="60" t="s">
        <v>156</v>
      </c>
      <c r="C57" s="55">
        <v>879</v>
      </c>
      <c r="D57" s="61" t="s">
        <v>26</v>
      </c>
      <c r="E57" s="56" t="s">
        <v>157</v>
      </c>
      <c r="F57" s="59" t="s">
        <v>158</v>
      </c>
      <c r="G57" s="56" t="s">
        <v>159</v>
      </c>
      <c r="H57" s="56" t="s">
        <v>36</v>
      </c>
      <c r="I57" s="80">
        <v>879</v>
      </c>
      <c r="J57" s="79"/>
      <c r="K57" s="79">
        <v>95</v>
      </c>
      <c r="L57" s="79">
        <v>60</v>
      </c>
      <c r="M57" s="79">
        <v>522</v>
      </c>
      <c r="N57" s="79">
        <v>93</v>
      </c>
      <c r="O57" s="79"/>
      <c r="P57" s="79">
        <v>21</v>
      </c>
      <c r="Q57" s="79">
        <v>88</v>
      </c>
      <c r="R57" s="93"/>
    </row>
    <row r="58" s="2" customFormat="1" ht="30.75" customHeight="1" spans="1:18">
      <c r="A58" s="55">
        <v>16</v>
      </c>
      <c r="B58" s="60" t="s">
        <v>160</v>
      </c>
      <c r="C58" s="55">
        <v>23980</v>
      </c>
      <c r="D58" s="61" t="s">
        <v>26</v>
      </c>
      <c r="E58" s="56" t="s">
        <v>161</v>
      </c>
      <c r="F58" s="59" t="s">
        <v>162</v>
      </c>
      <c r="G58" s="56" t="s">
        <v>146</v>
      </c>
      <c r="H58" s="56" t="s">
        <v>36</v>
      </c>
      <c r="I58" s="80">
        <v>23980</v>
      </c>
      <c r="J58" s="79"/>
      <c r="K58" s="79">
        <v>6217</v>
      </c>
      <c r="L58" s="79">
        <v>6217</v>
      </c>
      <c r="M58" s="79">
        <v>7105</v>
      </c>
      <c r="N58" s="79">
        <v>3109</v>
      </c>
      <c r="O58" s="79"/>
      <c r="P58" s="79">
        <v>888</v>
      </c>
      <c r="Q58" s="79">
        <v>444</v>
      </c>
      <c r="R58" s="93"/>
    </row>
    <row r="59" s="2" customFormat="1" ht="30.75" customHeight="1" spans="1:18">
      <c r="A59" s="55">
        <v>17</v>
      </c>
      <c r="B59" s="60" t="s">
        <v>156</v>
      </c>
      <c r="C59" s="55">
        <v>80</v>
      </c>
      <c r="D59" s="61" t="s">
        <v>26</v>
      </c>
      <c r="E59" s="56" t="s">
        <v>157</v>
      </c>
      <c r="F59" s="59" t="s">
        <v>163</v>
      </c>
      <c r="G59" s="56" t="s">
        <v>159</v>
      </c>
      <c r="H59" s="56" t="s">
        <v>164</v>
      </c>
      <c r="I59" s="80">
        <v>80</v>
      </c>
      <c r="J59" s="79"/>
      <c r="K59" s="79">
        <v>40</v>
      </c>
      <c r="L59" s="79"/>
      <c r="M59" s="79"/>
      <c r="N59" s="79">
        <v>40</v>
      </c>
      <c r="O59" s="79"/>
      <c r="P59" s="79"/>
      <c r="Q59" s="79"/>
      <c r="R59" s="93"/>
    </row>
    <row r="60" s="2" customFormat="1" ht="30.75" customHeight="1" spans="1:18">
      <c r="A60" s="55">
        <v>18</v>
      </c>
      <c r="B60" s="62" t="s">
        <v>165</v>
      </c>
      <c r="C60" s="63">
        <v>475</v>
      </c>
      <c r="D60" s="63" t="s">
        <v>32</v>
      </c>
      <c r="E60" s="64" t="s">
        <v>166</v>
      </c>
      <c r="F60" s="59" t="s">
        <v>167</v>
      </c>
      <c r="G60" s="56" t="s">
        <v>155</v>
      </c>
      <c r="H60" s="56" t="s">
        <v>168</v>
      </c>
      <c r="I60" s="63">
        <v>475</v>
      </c>
      <c r="J60" s="84">
        <v>10</v>
      </c>
      <c r="K60" s="84">
        <v>260</v>
      </c>
      <c r="L60" s="84">
        <v>85</v>
      </c>
      <c r="M60" s="84">
        <v>20</v>
      </c>
      <c r="N60" s="84">
        <v>20</v>
      </c>
      <c r="O60" s="84">
        <v>30</v>
      </c>
      <c r="P60" s="84">
        <v>50</v>
      </c>
      <c r="Q60" s="84"/>
      <c r="R60" s="62"/>
    </row>
    <row r="61" s="2" customFormat="1" ht="30.75" customHeight="1" spans="1:18">
      <c r="A61" s="55">
        <v>19</v>
      </c>
      <c r="B61" s="62" t="s">
        <v>169</v>
      </c>
      <c r="C61" s="65">
        <v>2</v>
      </c>
      <c r="D61" s="65" t="s">
        <v>32</v>
      </c>
      <c r="E61" s="62" t="s">
        <v>170</v>
      </c>
      <c r="F61" s="62" t="s">
        <v>171</v>
      </c>
      <c r="G61" s="56" t="s">
        <v>164</v>
      </c>
      <c r="H61" s="56" t="s">
        <v>172</v>
      </c>
      <c r="I61" s="63">
        <v>2</v>
      </c>
      <c r="J61" s="63"/>
      <c r="K61" s="63"/>
      <c r="L61" s="63"/>
      <c r="M61" s="63"/>
      <c r="N61" s="63"/>
      <c r="O61" s="63">
        <v>2</v>
      </c>
      <c r="P61" s="63"/>
      <c r="Q61" s="63"/>
      <c r="R61" s="62"/>
    </row>
    <row r="62" s="2" customFormat="1" ht="30.75" customHeight="1" spans="1:18">
      <c r="A62" s="55">
        <v>20</v>
      </c>
      <c r="B62" s="62" t="s">
        <v>173</v>
      </c>
      <c r="C62" s="66">
        <v>402.5</v>
      </c>
      <c r="D62" s="63" t="s">
        <v>32</v>
      </c>
      <c r="E62" s="64" t="s">
        <v>174</v>
      </c>
      <c r="F62" s="59" t="s">
        <v>175</v>
      </c>
      <c r="G62" s="56" t="s">
        <v>146</v>
      </c>
      <c r="H62" s="56" t="s">
        <v>172</v>
      </c>
      <c r="I62" s="66">
        <v>402.5</v>
      </c>
      <c r="J62" s="85">
        <v>170</v>
      </c>
      <c r="K62" s="85">
        <v>67.5</v>
      </c>
      <c r="L62" s="85">
        <v>5</v>
      </c>
      <c r="M62" s="85">
        <v>55</v>
      </c>
      <c r="N62" s="85">
        <v>105</v>
      </c>
      <c r="O62" s="85"/>
      <c r="P62" s="85"/>
      <c r="Q62" s="85"/>
      <c r="R62" s="94"/>
    </row>
    <row r="63" s="2" customFormat="1" ht="30.75" customHeight="1" spans="1:18">
      <c r="A63" s="55">
        <v>21</v>
      </c>
      <c r="B63" s="62" t="s">
        <v>165</v>
      </c>
      <c r="C63" s="63">
        <v>100</v>
      </c>
      <c r="D63" s="63" t="s">
        <v>32</v>
      </c>
      <c r="E63" s="64" t="s">
        <v>166</v>
      </c>
      <c r="F63" s="59" t="s">
        <v>176</v>
      </c>
      <c r="G63" s="56" t="s">
        <v>155</v>
      </c>
      <c r="H63" s="56" t="s">
        <v>177</v>
      </c>
      <c r="I63" s="84">
        <v>100</v>
      </c>
      <c r="J63" s="85"/>
      <c r="K63" s="85"/>
      <c r="L63" s="85">
        <v>100</v>
      </c>
      <c r="M63" s="85"/>
      <c r="N63" s="85"/>
      <c r="O63" s="85"/>
      <c r="P63" s="85"/>
      <c r="Q63" s="85"/>
      <c r="R63" s="95"/>
    </row>
    <row r="64" s="2" customFormat="1" ht="30.75" customHeight="1" spans="1:18">
      <c r="A64" s="55">
        <v>22</v>
      </c>
      <c r="B64" s="62" t="s">
        <v>173</v>
      </c>
      <c r="C64" s="66">
        <v>305.1</v>
      </c>
      <c r="D64" s="63" t="s">
        <v>32</v>
      </c>
      <c r="E64" s="64" t="s">
        <v>174</v>
      </c>
      <c r="F64" s="59" t="s">
        <v>178</v>
      </c>
      <c r="G64" s="56" t="s">
        <v>146</v>
      </c>
      <c r="H64" s="56" t="s">
        <v>179</v>
      </c>
      <c r="I64" s="84">
        <v>305.1</v>
      </c>
      <c r="J64" s="85">
        <v>38.5</v>
      </c>
      <c r="K64" s="85">
        <v>213.1</v>
      </c>
      <c r="L64" s="85">
        <v>3</v>
      </c>
      <c r="M64" s="85">
        <v>13</v>
      </c>
      <c r="N64" s="85">
        <v>13</v>
      </c>
      <c r="O64" s="85">
        <v>11.5</v>
      </c>
      <c r="P64" s="85">
        <v>1.5</v>
      </c>
      <c r="Q64" s="85">
        <v>11.5</v>
      </c>
      <c r="R64" s="94"/>
    </row>
    <row r="65" s="2" customFormat="1" ht="30.75" customHeight="1" spans="1:18">
      <c r="A65" s="55">
        <v>23</v>
      </c>
      <c r="B65" s="62" t="s">
        <v>180</v>
      </c>
      <c r="C65" s="66">
        <v>60</v>
      </c>
      <c r="D65" s="63" t="s">
        <v>32</v>
      </c>
      <c r="E65" s="64" t="s">
        <v>174</v>
      </c>
      <c r="F65" s="59" t="s">
        <v>181</v>
      </c>
      <c r="G65" s="56" t="s">
        <v>146</v>
      </c>
      <c r="H65" s="56" t="s">
        <v>179</v>
      </c>
      <c r="I65" s="84">
        <v>60</v>
      </c>
      <c r="J65" s="85">
        <v>60</v>
      </c>
      <c r="K65" s="85"/>
      <c r="L65" s="85"/>
      <c r="M65" s="85"/>
      <c r="N65" s="85"/>
      <c r="O65" s="85"/>
      <c r="P65" s="85"/>
      <c r="Q65" s="85"/>
      <c r="R65" s="94"/>
    </row>
    <row r="66" s="2" customFormat="1" ht="30.75" customHeight="1" spans="1:18">
      <c r="A66" s="55">
        <v>24</v>
      </c>
      <c r="B66" s="62" t="s">
        <v>182</v>
      </c>
      <c r="C66" s="96">
        <v>125</v>
      </c>
      <c r="D66" s="63" t="s">
        <v>32</v>
      </c>
      <c r="E66" s="64" t="s">
        <v>183</v>
      </c>
      <c r="F66" s="59" t="s">
        <v>184</v>
      </c>
      <c r="G66" s="56" t="s">
        <v>164</v>
      </c>
      <c r="H66" s="56" t="s">
        <v>185</v>
      </c>
      <c r="I66" s="96">
        <v>125</v>
      </c>
      <c r="J66" s="85"/>
      <c r="K66" s="85">
        <v>75</v>
      </c>
      <c r="L66" s="85"/>
      <c r="M66" s="85"/>
      <c r="N66" s="85">
        <v>25</v>
      </c>
      <c r="O66" s="96"/>
      <c r="P66" s="85">
        <v>25</v>
      </c>
      <c r="Q66" s="85"/>
      <c r="R66" s="95" t="s">
        <v>186</v>
      </c>
    </row>
    <row r="67" s="3" customFormat="1" ht="30.75" customHeight="1" spans="1:18">
      <c r="A67" s="97">
        <v>25</v>
      </c>
      <c r="B67" s="98" t="s">
        <v>187</v>
      </c>
      <c r="C67" s="99">
        <v>6395</v>
      </c>
      <c r="D67" s="100"/>
      <c r="E67" s="101" t="s">
        <v>188</v>
      </c>
      <c r="F67" s="102"/>
      <c r="G67" s="103"/>
      <c r="H67" s="103"/>
      <c r="I67" s="99">
        <v>6395</v>
      </c>
      <c r="J67" s="116"/>
      <c r="K67" s="116"/>
      <c r="L67" s="116"/>
      <c r="M67" s="116"/>
      <c r="N67" s="116"/>
      <c r="O67" s="99"/>
      <c r="P67" s="116"/>
      <c r="Q67" s="116"/>
      <c r="R67" s="125" t="s">
        <v>189</v>
      </c>
    </row>
    <row r="68" s="2" customFormat="1" ht="30.75" customHeight="1" spans="1:18">
      <c r="A68" s="104">
        <v>26</v>
      </c>
      <c r="B68" s="62" t="s">
        <v>190</v>
      </c>
      <c r="C68" s="96">
        <v>0.66</v>
      </c>
      <c r="D68" s="63"/>
      <c r="E68" s="64" t="s">
        <v>191</v>
      </c>
      <c r="F68" s="59" t="s">
        <v>192</v>
      </c>
      <c r="G68" s="56" t="s">
        <v>193</v>
      </c>
      <c r="H68" s="56" t="s">
        <v>193</v>
      </c>
      <c r="I68" s="96">
        <v>0.66</v>
      </c>
      <c r="J68" s="85"/>
      <c r="K68" s="85"/>
      <c r="L68" s="85"/>
      <c r="M68" s="85"/>
      <c r="N68" s="85"/>
      <c r="O68" s="96">
        <v>0.66</v>
      </c>
      <c r="P68" s="85"/>
      <c r="Q68" s="85"/>
      <c r="R68" s="95" t="s">
        <v>186</v>
      </c>
    </row>
    <row r="69" customFormat="1" ht="36" customHeight="1" spans="1:18">
      <c r="A69" s="32"/>
      <c r="B69" s="20" t="s">
        <v>194</v>
      </c>
      <c r="C69" s="33">
        <f>SUM(C70:C71)</f>
        <v>16274</v>
      </c>
      <c r="D69" s="21"/>
      <c r="E69" s="21"/>
      <c r="F69" s="34"/>
      <c r="G69" s="23"/>
      <c r="H69" s="24"/>
      <c r="I69" s="33">
        <f>SUM(I70:I71)</f>
        <v>16274</v>
      </c>
      <c r="J69" s="74"/>
      <c r="K69" s="74"/>
      <c r="L69" s="74"/>
      <c r="M69" s="74"/>
      <c r="N69" s="74"/>
      <c r="O69" s="74"/>
      <c r="P69" s="74"/>
      <c r="Q69" s="74"/>
      <c r="R69" s="74"/>
    </row>
    <row r="70" ht="47.25" customHeight="1" spans="1:18">
      <c r="A70" s="25">
        <v>1</v>
      </c>
      <c r="B70" s="39" t="s">
        <v>195</v>
      </c>
      <c r="C70" s="38">
        <v>3275</v>
      </c>
      <c r="D70" s="41" t="s">
        <v>32</v>
      </c>
      <c r="E70" s="39" t="s">
        <v>196</v>
      </c>
      <c r="F70" s="44" t="s">
        <v>197</v>
      </c>
      <c r="G70" s="52">
        <v>43822</v>
      </c>
      <c r="H70" s="52">
        <v>43822</v>
      </c>
      <c r="I70" s="40">
        <f>J70+K70+L70+M70+N70+O70+P70+Q70</f>
        <v>3275</v>
      </c>
      <c r="J70" s="40"/>
      <c r="K70" s="40">
        <v>800</v>
      </c>
      <c r="L70" s="40">
        <v>700</v>
      </c>
      <c r="M70" s="40">
        <v>560</v>
      </c>
      <c r="N70" s="40">
        <v>495</v>
      </c>
      <c r="O70" s="40">
        <v>300</v>
      </c>
      <c r="P70" s="40">
        <v>200</v>
      </c>
      <c r="Q70" s="40">
        <v>220</v>
      </c>
      <c r="R70" s="40"/>
    </row>
    <row r="71" ht="47.25" customHeight="1" spans="1:18">
      <c r="A71" s="25">
        <v>2</v>
      </c>
      <c r="B71" s="39" t="s">
        <v>198</v>
      </c>
      <c r="C71" s="38">
        <v>12999</v>
      </c>
      <c r="D71" s="39" t="s">
        <v>26</v>
      </c>
      <c r="E71" s="39" t="s">
        <v>199</v>
      </c>
      <c r="F71" s="44" t="s">
        <v>200</v>
      </c>
      <c r="G71" s="52">
        <v>43822</v>
      </c>
      <c r="H71" s="52">
        <v>43822</v>
      </c>
      <c r="I71" s="40">
        <f>J71+K71+L71+M71+N71+O71+P71+Q71</f>
        <v>12999</v>
      </c>
      <c r="J71" s="40"/>
      <c r="K71" s="40">
        <v>1800</v>
      </c>
      <c r="L71" s="40">
        <v>1400</v>
      </c>
      <c r="M71" s="40">
        <v>4100</v>
      </c>
      <c r="N71" s="40">
        <v>3999</v>
      </c>
      <c r="O71" s="40">
        <v>900</v>
      </c>
      <c r="P71" s="40">
        <v>400</v>
      </c>
      <c r="Q71" s="40">
        <v>400</v>
      </c>
      <c r="R71" s="40"/>
    </row>
    <row r="72" s="4" customFormat="1" ht="23.25" customHeight="1" spans="1:132">
      <c r="A72" s="105"/>
      <c r="B72" s="20" t="s">
        <v>201</v>
      </c>
      <c r="C72" s="33">
        <f>SUM(C73:C87)</f>
        <v>73941.94</v>
      </c>
      <c r="D72" s="106"/>
      <c r="E72" s="105"/>
      <c r="F72" s="106"/>
      <c r="G72" s="106"/>
      <c r="H72" s="106"/>
      <c r="I72" s="20">
        <f t="shared" ref="I72:I87" si="2">SUM(J72:Q72)</f>
        <v>73941.94</v>
      </c>
      <c r="J72" s="33">
        <f t="shared" ref="J72:Q72" si="3">SUM(J73:J87)</f>
        <v>6533.54</v>
      </c>
      <c r="K72" s="20">
        <f t="shared" si="3"/>
        <v>8839.73</v>
      </c>
      <c r="L72" s="33">
        <f t="shared" si="3"/>
        <v>12031.87</v>
      </c>
      <c r="M72" s="20">
        <f t="shared" si="3"/>
        <v>15522.3</v>
      </c>
      <c r="N72" s="33">
        <f t="shared" si="3"/>
        <v>13556.63</v>
      </c>
      <c r="O72" s="20">
        <f t="shared" si="3"/>
        <v>8875.48</v>
      </c>
      <c r="P72" s="33">
        <f t="shared" si="3"/>
        <v>4805.35</v>
      </c>
      <c r="Q72" s="20">
        <f t="shared" si="3"/>
        <v>3777.04</v>
      </c>
      <c r="R72" s="33"/>
      <c r="S72" s="126"/>
      <c r="T72" s="127"/>
      <c r="U72" s="126"/>
      <c r="V72" s="127"/>
      <c r="W72" s="126"/>
      <c r="X72" s="127"/>
      <c r="Y72" s="126"/>
      <c r="Z72" s="127"/>
      <c r="AA72" s="126"/>
      <c r="AB72" s="127"/>
      <c r="AC72" s="126"/>
      <c r="AD72" s="127"/>
      <c r="AE72" s="126"/>
      <c r="AF72" s="127"/>
      <c r="AG72" s="126"/>
      <c r="AH72" s="127"/>
      <c r="AI72" s="126"/>
      <c r="AJ72" s="127"/>
      <c r="AK72" s="126"/>
      <c r="AL72" s="127"/>
      <c r="AM72" s="126"/>
      <c r="AN72" s="127"/>
      <c r="AO72" s="126"/>
      <c r="AP72" s="127"/>
      <c r="AQ72" s="126"/>
      <c r="AR72" s="127"/>
      <c r="AS72" s="126"/>
      <c r="AT72" s="127"/>
      <c r="AU72" s="126"/>
      <c r="AV72" s="127"/>
      <c r="AW72" s="126"/>
      <c r="AX72" s="127"/>
      <c r="AY72" s="126"/>
      <c r="AZ72" s="127"/>
      <c r="BA72" s="126"/>
      <c r="BB72" s="127"/>
      <c r="BC72" s="126"/>
      <c r="BD72" s="127"/>
      <c r="BE72" s="126"/>
      <c r="BF72" s="127"/>
      <c r="BG72" s="126"/>
      <c r="BH72" s="127"/>
      <c r="BI72" s="126"/>
      <c r="BJ72" s="127"/>
      <c r="BK72" s="126"/>
      <c r="BL72" s="127"/>
      <c r="BM72" s="126"/>
      <c r="BN72" s="127"/>
      <c r="BO72" s="126"/>
      <c r="BP72" s="127"/>
      <c r="BQ72" s="126"/>
      <c r="BR72" s="127"/>
      <c r="BS72" s="126"/>
      <c r="BT72" s="127"/>
      <c r="BU72" s="126"/>
      <c r="BV72" s="127"/>
      <c r="BW72" s="126"/>
      <c r="BX72" s="127"/>
      <c r="BY72" s="126"/>
      <c r="BZ72" s="127"/>
      <c r="CA72" s="126"/>
      <c r="CB72" s="127"/>
      <c r="CC72" s="126"/>
      <c r="CD72" s="127"/>
      <c r="CE72" s="126"/>
      <c r="CF72" s="127"/>
      <c r="CG72" s="126"/>
      <c r="CH72" s="127"/>
      <c r="CI72" s="126"/>
      <c r="CJ72" s="127"/>
      <c r="CK72" s="126"/>
      <c r="CL72" s="127"/>
      <c r="CM72" s="126"/>
      <c r="CN72" s="127"/>
      <c r="CO72" s="126"/>
      <c r="CP72" s="127"/>
      <c r="CQ72" s="126"/>
      <c r="CR72" s="127"/>
      <c r="CS72" s="126"/>
      <c r="CT72" s="127"/>
      <c r="CU72" s="126"/>
      <c r="CV72" s="127"/>
      <c r="CW72" s="126"/>
      <c r="CX72" s="127"/>
      <c r="CY72" s="126"/>
      <c r="CZ72" s="127"/>
      <c r="DA72" s="126"/>
      <c r="DB72" s="127"/>
      <c r="DC72" s="126"/>
      <c r="DD72" s="127"/>
      <c r="DE72" s="126"/>
      <c r="DF72" s="127"/>
      <c r="DG72" s="126"/>
      <c r="DH72" s="127"/>
      <c r="DI72" s="126"/>
      <c r="DJ72" s="127"/>
      <c r="DK72" s="126"/>
      <c r="DL72" s="127"/>
      <c r="DM72" s="126"/>
      <c r="DN72" s="127"/>
      <c r="DO72" s="126"/>
      <c r="DP72" s="127"/>
      <c r="DQ72" s="126"/>
      <c r="DR72" s="127"/>
      <c r="DS72" s="126"/>
      <c r="DT72" s="127"/>
      <c r="DU72" s="126"/>
      <c r="DV72" s="127"/>
      <c r="DW72" s="126"/>
      <c r="DX72" s="127"/>
      <c r="DY72" s="126"/>
      <c r="DZ72" s="127"/>
      <c r="EA72" s="126"/>
      <c r="EB72" s="127"/>
    </row>
    <row r="73" s="5" customFormat="1" ht="37.5" customHeight="1" spans="1:18">
      <c r="A73" s="107">
        <v>1</v>
      </c>
      <c r="B73" s="47" t="s">
        <v>202</v>
      </c>
      <c r="C73" s="38">
        <f t="shared" ref="C73:C76" si="4">I73</f>
        <v>6313</v>
      </c>
      <c r="D73" s="39" t="s">
        <v>26</v>
      </c>
      <c r="E73" s="43" t="s">
        <v>203</v>
      </c>
      <c r="F73" s="50" t="s">
        <v>204</v>
      </c>
      <c r="G73" s="108">
        <v>43798</v>
      </c>
      <c r="H73" s="108">
        <v>43803</v>
      </c>
      <c r="I73" s="117">
        <f t="shared" si="2"/>
        <v>6313</v>
      </c>
      <c r="J73" s="118"/>
      <c r="K73" s="119">
        <v>895</v>
      </c>
      <c r="L73" s="119">
        <v>694</v>
      </c>
      <c r="M73" s="119">
        <v>1656</v>
      </c>
      <c r="N73" s="119">
        <v>2100</v>
      </c>
      <c r="O73" s="119">
        <v>341</v>
      </c>
      <c r="P73" s="119">
        <v>369</v>
      </c>
      <c r="Q73" s="119">
        <v>258</v>
      </c>
      <c r="R73" s="128"/>
    </row>
    <row r="74" s="5" customFormat="1" ht="37.5" customHeight="1" spans="1:18">
      <c r="A74" s="107">
        <v>2</v>
      </c>
      <c r="B74" s="47" t="s">
        <v>202</v>
      </c>
      <c r="C74" s="38">
        <f t="shared" si="4"/>
        <v>2623</v>
      </c>
      <c r="D74" s="39" t="s">
        <v>32</v>
      </c>
      <c r="E74" s="43" t="s">
        <v>205</v>
      </c>
      <c r="F74" s="50" t="s">
        <v>206</v>
      </c>
      <c r="G74" s="108">
        <v>43828</v>
      </c>
      <c r="H74" s="108">
        <v>43840</v>
      </c>
      <c r="I74" s="117">
        <f t="shared" si="2"/>
        <v>2623</v>
      </c>
      <c r="J74" s="118"/>
      <c r="K74" s="119">
        <v>316</v>
      </c>
      <c r="L74" s="119">
        <v>345</v>
      </c>
      <c r="M74" s="119">
        <v>522</v>
      </c>
      <c r="N74" s="119">
        <v>810</v>
      </c>
      <c r="O74" s="119">
        <v>387</v>
      </c>
      <c r="P74" s="119">
        <v>147</v>
      </c>
      <c r="Q74" s="119">
        <v>96</v>
      </c>
      <c r="R74" s="128"/>
    </row>
    <row r="75" s="5" customFormat="1" ht="37.5" customHeight="1" spans="1:18">
      <c r="A75" s="107">
        <v>3</v>
      </c>
      <c r="B75" s="47" t="s">
        <v>207</v>
      </c>
      <c r="C75" s="38">
        <f t="shared" si="4"/>
        <v>26152</v>
      </c>
      <c r="D75" s="39" t="s">
        <v>26</v>
      </c>
      <c r="E75" s="43" t="s">
        <v>208</v>
      </c>
      <c r="F75" s="50" t="s">
        <v>209</v>
      </c>
      <c r="G75" s="108">
        <v>43837</v>
      </c>
      <c r="H75" s="108">
        <v>43475</v>
      </c>
      <c r="I75" s="117">
        <f t="shared" si="2"/>
        <v>26152</v>
      </c>
      <c r="J75" s="118"/>
      <c r="K75" s="119">
        <v>3732</v>
      </c>
      <c r="L75" s="119">
        <v>4553</v>
      </c>
      <c r="M75" s="119">
        <v>5883</v>
      </c>
      <c r="N75" s="119">
        <v>6109</v>
      </c>
      <c r="O75" s="119">
        <v>2920</v>
      </c>
      <c r="P75" s="119">
        <v>1538</v>
      </c>
      <c r="Q75" s="119">
        <v>1417</v>
      </c>
      <c r="R75" s="128"/>
    </row>
    <row r="76" s="5" customFormat="1" ht="37.5" customHeight="1" spans="1:18">
      <c r="A76" s="107">
        <v>4</v>
      </c>
      <c r="B76" s="47" t="s">
        <v>210</v>
      </c>
      <c r="C76" s="38">
        <f t="shared" si="4"/>
        <v>2906</v>
      </c>
      <c r="D76" s="39" t="s">
        <v>26</v>
      </c>
      <c r="E76" s="43" t="s">
        <v>211</v>
      </c>
      <c r="F76" s="50" t="s">
        <v>212</v>
      </c>
      <c r="G76" s="108">
        <v>43819</v>
      </c>
      <c r="H76" s="108">
        <v>43826</v>
      </c>
      <c r="I76" s="117">
        <f t="shared" si="2"/>
        <v>2906</v>
      </c>
      <c r="J76" s="118">
        <v>45</v>
      </c>
      <c r="K76" s="119">
        <v>143</v>
      </c>
      <c r="L76" s="119">
        <v>1122</v>
      </c>
      <c r="M76" s="119">
        <v>529</v>
      </c>
      <c r="N76" s="119">
        <v>224</v>
      </c>
      <c r="O76" s="119">
        <v>502</v>
      </c>
      <c r="P76" s="119">
        <v>224</v>
      </c>
      <c r="Q76" s="119">
        <v>117</v>
      </c>
      <c r="R76" s="129" t="s">
        <v>213</v>
      </c>
    </row>
    <row r="77" s="5" customFormat="1" ht="37.5" customHeight="1" spans="1:18">
      <c r="A77" s="107">
        <v>5</v>
      </c>
      <c r="B77" s="47" t="s">
        <v>210</v>
      </c>
      <c r="C77" s="38">
        <v>335</v>
      </c>
      <c r="D77" s="39" t="s">
        <v>32</v>
      </c>
      <c r="E77" s="43" t="s">
        <v>211</v>
      </c>
      <c r="F77" s="50" t="s">
        <v>212</v>
      </c>
      <c r="G77" s="108">
        <v>43819</v>
      </c>
      <c r="H77" s="108">
        <v>43826</v>
      </c>
      <c r="I77" s="117">
        <f t="shared" si="2"/>
        <v>335</v>
      </c>
      <c r="J77" s="118">
        <v>5</v>
      </c>
      <c r="K77" s="119">
        <v>17</v>
      </c>
      <c r="L77" s="119">
        <v>129</v>
      </c>
      <c r="M77" s="119">
        <v>61</v>
      </c>
      <c r="N77" s="119">
        <v>26</v>
      </c>
      <c r="O77" s="119">
        <v>58</v>
      </c>
      <c r="P77" s="119">
        <v>26</v>
      </c>
      <c r="Q77" s="119">
        <v>13</v>
      </c>
      <c r="R77" s="129" t="s">
        <v>213</v>
      </c>
    </row>
    <row r="78" s="5" customFormat="1" ht="37.5" customHeight="1" spans="1:18">
      <c r="A78" s="107">
        <v>6</v>
      </c>
      <c r="B78" s="47" t="s">
        <v>214</v>
      </c>
      <c r="C78" s="38">
        <f t="shared" ref="C78:C87" si="5">I78</f>
        <v>154.4</v>
      </c>
      <c r="D78" s="39" t="s">
        <v>26</v>
      </c>
      <c r="E78" s="39" t="s">
        <v>215</v>
      </c>
      <c r="F78" s="50" t="s">
        <v>216</v>
      </c>
      <c r="G78" s="108">
        <v>43804</v>
      </c>
      <c r="H78" s="108">
        <v>43838</v>
      </c>
      <c r="I78" s="117">
        <f t="shared" si="2"/>
        <v>154.4</v>
      </c>
      <c r="J78" s="118"/>
      <c r="K78" s="118">
        <v>8.74</v>
      </c>
      <c r="L78" s="118">
        <f>21.94+34</f>
        <v>55.94</v>
      </c>
      <c r="M78" s="118">
        <v>16.54</v>
      </c>
      <c r="N78" s="118">
        <f>13.54+20.4</f>
        <v>33.94</v>
      </c>
      <c r="O78" s="118">
        <v>15.29</v>
      </c>
      <c r="P78" s="118">
        <v>7.45</v>
      </c>
      <c r="Q78" s="118">
        <f>11.4+5.1</f>
        <v>16.5</v>
      </c>
      <c r="R78" s="129"/>
    </row>
    <row r="79" s="5" customFormat="1" ht="39.75" customHeight="1" spans="1:18">
      <c r="A79" s="107">
        <v>7</v>
      </c>
      <c r="B79" s="47" t="s">
        <v>217</v>
      </c>
      <c r="C79" s="38">
        <f t="shared" si="5"/>
        <v>4115</v>
      </c>
      <c r="D79" s="39" t="s">
        <v>26</v>
      </c>
      <c r="E79" s="39" t="s">
        <v>218</v>
      </c>
      <c r="F79" s="50" t="s">
        <v>219</v>
      </c>
      <c r="G79" s="109">
        <v>43837</v>
      </c>
      <c r="H79" s="109">
        <v>43851</v>
      </c>
      <c r="I79" s="117">
        <f t="shared" si="2"/>
        <v>4115</v>
      </c>
      <c r="J79" s="120">
        <v>15</v>
      </c>
      <c r="K79" s="121">
        <v>623</v>
      </c>
      <c r="L79" s="121">
        <v>693</v>
      </c>
      <c r="M79" s="121">
        <v>892.5</v>
      </c>
      <c r="N79" s="121">
        <v>965</v>
      </c>
      <c r="O79" s="121">
        <v>428</v>
      </c>
      <c r="P79" s="121">
        <v>242</v>
      </c>
      <c r="Q79" s="121">
        <v>256.5</v>
      </c>
      <c r="R79" s="129" t="s">
        <v>220</v>
      </c>
    </row>
    <row r="80" s="5" customFormat="1" ht="72.75" customHeight="1" spans="1:18">
      <c r="A80" s="107">
        <v>8</v>
      </c>
      <c r="B80" s="47" t="s">
        <v>217</v>
      </c>
      <c r="C80" s="38">
        <f t="shared" si="5"/>
        <v>1060.34</v>
      </c>
      <c r="D80" s="39" t="s">
        <v>26</v>
      </c>
      <c r="E80" s="39" t="s">
        <v>218</v>
      </c>
      <c r="F80" s="50" t="s">
        <v>221</v>
      </c>
      <c r="G80" s="109">
        <v>43837</v>
      </c>
      <c r="H80" s="109">
        <v>43871</v>
      </c>
      <c r="I80" s="117">
        <f t="shared" si="2"/>
        <v>1060.34</v>
      </c>
      <c r="J80" s="120">
        <v>195.38</v>
      </c>
      <c r="K80" s="121">
        <v>222.2</v>
      </c>
      <c r="L80" s="121">
        <v>103.74</v>
      </c>
      <c r="M80" s="121">
        <v>207.01</v>
      </c>
      <c r="N80" s="121">
        <v>162.62</v>
      </c>
      <c r="O80" s="121">
        <v>62.74</v>
      </c>
      <c r="P80" s="121">
        <v>56.38</v>
      </c>
      <c r="Q80" s="121">
        <v>50.27</v>
      </c>
      <c r="R80" s="129" t="s">
        <v>222</v>
      </c>
    </row>
    <row r="81" s="5" customFormat="1" ht="37.5" customHeight="1" spans="1:19">
      <c r="A81" s="107">
        <v>9</v>
      </c>
      <c r="B81" s="47" t="s">
        <v>223</v>
      </c>
      <c r="C81" s="38">
        <f t="shared" si="5"/>
        <v>797.76</v>
      </c>
      <c r="D81" s="39" t="s">
        <v>26</v>
      </c>
      <c r="E81" s="39" t="s">
        <v>224</v>
      </c>
      <c r="F81" s="50" t="s">
        <v>225</v>
      </c>
      <c r="G81" s="108">
        <v>43837</v>
      </c>
      <c r="H81" s="108">
        <v>43909</v>
      </c>
      <c r="I81" s="117">
        <f t="shared" si="2"/>
        <v>797.76</v>
      </c>
      <c r="J81" s="118"/>
      <c r="K81" s="118">
        <v>72.63</v>
      </c>
      <c r="L81" s="118">
        <v>88.07</v>
      </c>
      <c r="M81" s="118">
        <v>260.37</v>
      </c>
      <c r="N81" s="118">
        <v>216.81</v>
      </c>
      <c r="O81" s="118">
        <v>81.73</v>
      </c>
      <c r="P81" s="118">
        <v>33.17</v>
      </c>
      <c r="Q81" s="118">
        <v>44.98</v>
      </c>
      <c r="R81" s="129"/>
      <c r="S81" s="130" t="s">
        <v>226</v>
      </c>
    </row>
    <row r="82" s="5" customFormat="1" ht="37.5" customHeight="1" spans="1:19">
      <c r="A82" s="107">
        <v>10</v>
      </c>
      <c r="B82" s="47" t="s">
        <v>227</v>
      </c>
      <c r="C82" s="38">
        <f t="shared" si="5"/>
        <v>4645</v>
      </c>
      <c r="D82" s="39" t="s">
        <v>26</v>
      </c>
      <c r="E82" s="39" t="s">
        <v>228</v>
      </c>
      <c r="F82" s="50" t="s">
        <v>229</v>
      </c>
      <c r="G82" s="108">
        <v>43837</v>
      </c>
      <c r="H82" s="108">
        <v>43844</v>
      </c>
      <c r="I82" s="117">
        <f t="shared" si="2"/>
        <v>4645</v>
      </c>
      <c r="J82" s="118"/>
      <c r="K82" s="118">
        <v>416</v>
      </c>
      <c r="L82" s="118">
        <v>1463</v>
      </c>
      <c r="M82" s="118">
        <v>163</v>
      </c>
      <c r="N82" s="118">
        <v>82</v>
      </c>
      <c r="O82" s="118">
        <v>1488</v>
      </c>
      <c r="P82" s="118">
        <v>767</v>
      </c>
      <c r="Q82" s="118">
        <v>266</v>
      </c>
      <c r="R82" s="129"/>
      <c r="S82" s="131"/>
    </row>
    <row r="83" s="5" customFormat="1" ht="37.5" customHeight="1" spans="1:19">
      <c r="A83" s="107">
        <v>11</v>
      </c>
      <c r="B83" s="39" t="s">
        <v>230</v>
      </c>
      <c r="C83" s="38">
        <f t="shared" si="5"/>
        <v>625</v>
      </c>
      <c r="D83" s="39" t="s">
        <v>26</v>
      </c>
      <c r="E83" s="39" t="s">
        <v>231</v>
      </c>
      <c r="F83" s="50" t="s">
        <v>232</v>
      </c>
      <c r="G83" s="108">
        <v>43819</v>
      </c>
      <c r="H83" s="108">
        <v>43825</v>
      </c>
      <c r="I83" s="117">
        <f t="shared" si="2"/>
        <v>625</v>
      </c>
      <c r="J83" s="118"/>
      <c r="K83" s="122">
        <v>52</v>
      </c>
      <c r="L83" s="122">
        <v>19</v>
      </c>
      <c r="M83" s="122"/>
      <c r="N83" s="122">
        <v>111</v>
      </c>
      <c r="O83" s="118">
        <v>333</v>
      </c>
      <c r="P83" s="122">
        <v>37</v>
      </c>
      <c r="Q83" s="122">
        <v>73</v>
      </c>
      <c r="R83" s="129"/>
      <c r="S83" s="131"/>
    </row>
    <row r="84" s="5" customFormat="1" ht="37.5" customHeight="1" spans="1:19">
      <c r="A84" s="107">
        <v>12</v>
      </c>
      <c r="B84" s="39" t="s">
        <v>233</v>
      </c>
      <c r="C84" s="38">
        <f t="shared" si="5"/>
        <v>66.68</v>
      </c>
      <c r="D84" s="39" t="s">
        <v>32</v>
      </c>
      <c r="E84" s="39" t="s">
        <v>234</v>
      </c>
      <c r="F84" s="50" t="s">
        <v>235</v>
      </c>
      <c r="G84" s="108">
        <v>43837</v>
      </c>
      <c r="H84" s="108">
        <v>43907</v>
      </c>
      <c r="I84" s="117">
        <f t="shared" si="2"/>
        <v>66.68</v>
      </c>
      <c r="J84" s="118"/>
      <c r="K84" s="122">
        <v>12.47</v>
      </c>
      <c r="L84" s="122">
        <v>9.47</v>
      </c>
      <c r="M84" s="122">
        <v>14.86</v>
      </c>
      <c r="N84" s="122">
        <v>17.77</v>
      </c>
      <c r="O84" s="118">
        <v>5.63</v>
      </c>
      <c r="P84" s="122">
        <v>3.64</v>
      </c>
      <c r="Q84" s="122">
        <v>2.84</v>
      </c>
      <c r="R84" s="129"/>
      <c r="S84" s="130" t="s">
        <v>226</v>
      </c>
    </row>
    <row r="85" s="5" customFormat="1" ht="37.5" customHeight="1" spans="1:19">
      <c r="A85" s="107">
        <v>13</v>
      </c>
      <c r="B85" s="39" t="s">
        <v>233</v>
      </c>
      <c r="C85" s="38">
        <f t="shared" si="5"/>
        <v>939.76</v>
      </c>
      <c r="D85" s="39" t="s">
        <v>32</v>
      </c>
      <c r="E85" s="39" t="s">
        <v>236</v>
      </c>
      <c r="F85" s="50" t="s">
        <v>237</v>
      </c>
      <c r="G85" s="108">
        <v>43837</v>
      </c>
      <c r="H85" s="108">
        <v>43907</v>
      </c>
      <c r="I85" s="117">
        <f t="shared" si="2"/>
        <v>939.76</v>
      </c>
      <c r="J85" s="118"/>
      <c r="K85" s="122">
        <v>217.03</v>
      </c>
      <c r="L85" s="122">
        <v>251.05</v>
      </c>
      <c r="M85" s="122">
        <v>36.96</v>
      </c>
      <c r="N85" s="122">
        <v>84.83</v>
      </c>
      <c r="O85" s="118">
        <v>222.33</v>
      </c>
      <c r="P85" s="122">
        <v>53.11</v>
      </c>
      <c r="Q85" s="122">
        <v>74.45</v>
      </c>
      <c r="R85" s="129"/>
      <c r="S85" s="130" t="s">
        <v>226</v>
      </c>
    </row>
    <row r="86" s="5" customFormat="1" ht="37.5" customHeight="1" spans="1:19">
      <c r="A86" s="107">
        <v>14</v>
      </c>
      <c r="B86" s="39" t="s">
        <v>238</v>
      </c>
      <c r="C86" s="38">
        <f t="shared" si="5"/>
        <v>23141</v>
      </c>
      <c r="D86" s="39" t="s">
        <v>32</v>
      </c>
      <c r="E86" s="39" t="s">
        <v>239</v>
      </c>
      <c r="F86" s="50" t="s">
        <v>240</v>
      </c>
      <c r="G86" s="108">
        <v>43488</v>
      </c>
      <c r="H86" s="108">
        <v>43499</v>
      </c>
      <c r="I86" s="117">
        <f t="shared" si="2"/>
        <v>23141</v>
      </c>
      <c r="J86" s="118">
        <v>6265</v>
      </c>
      <c r="K86" s="122">
        <v>2100</v>
      </c>
      <c r="L86" s="122">
        <v>2500</v>
      </c>
      <c r="M86" s="122">
        <v>5266</v>
      </c>
      <c r="N86" s="122">
        <v>2600</v>
      </c>
      <c r="O86" s="118">
        <v>2020</v>
      </c>
      <c r="P86" s="122">
        <v>1300</v>
      </c>
      <c r="Q86" s="122">
        <v>1090</v>
      </c>
      <c r="R86" s="129" t="s">
        <v>241</v>
      </c>
      <c r="S86" s="131"/>
    </row>
    <row r="87" s="5" customFormat="1" ht="37.5" customHeight="1" spans="1:19">
      <c r="A87" s="107">
        <v>15</v>
      </c>
      <c r="B87" s="39" t="s">
        <v>242</v>
      </c>
      <c r="C87" s="38">
        <f t="shared" si="5"/>
        <v>68</v>
      </c>
      <c r="D87" s="39" t="s">
        <v>26</v>
      </c>
      <c r="E87" s="39" t="s">
        <v>243</v>
      </c>
      <c r="F87" s="50" t="s">
        <v>244</v>
      </c>
      <c r="G87" s="108">
        <v>43837</v>
      </c>
      <c r="H87" s="108">
        <v>43906</v>
      </c>
      <c r="I87" s="117">
        <f t="shared" si="2"/>
        <v>68</v>
      </c>
      <c r="J87" s="118">
        <v>8.16</v>
      </c>
      <c r="K87" s="122">
        <v>12.66</v>
      </c>
      <c r="L87" s="122">
        <v>5.6</v>
      </c>
      <c r="M87" s="122">
        <v>14.06</v>
      </c>
      <c r="N87" s="122">
        <v>13.66</v>
      </c>
      <c r="O87" s="122">
        <v>10.76</v>
      </c>
      <c r="P87" s="122">
        <v>1.6</v>
      </c>
      <c r="Q87" s="122">
        <v>1.5</v>
      </c>
      <c r="R87" s="129" t="s">
        <v>245</v>
      </c>
      <c r="S87" s="130" t="s">
        <v>226</v>
      </c>
    </row>
    <row r="88" s="6" customFormat="1" ht="30.75" customHeight="1" spans="1:18">
      <c r="A88" s="32"/>
      <c r="B88" s="20" t="s">
        <v>246</v>
      </c>
      <c r="C88" s="33">
        <f>SUM(C89:C96)</f>
        <v>21103.181</v>
      </c>
      <c r="D88" s="21">
        <f>SUM(D89:D96)</f>
        <v>0</v>
      </c>
      <c r="E88" s="21" t="s">
        <v>12</v>
      </c>
      <c r="F88" s="34" t="s">
        <v>13</v>
      </c>
      <c r="G88" s="23"/>
      <c r="H88" s="24"/>
      <c r="I88" s="33">
        <f>SUM(I89:I96)</f>
        <v>20796.85</v>
      </c>
      <c r="J88" s="74" t="s">
        <v>14</v>
      </c>
      <c r="K88" s="74" t="s">
        <v>15</v>
      </c>
      <c r="L88" s="74" t="s">
        <v>16</v>
      </c>
      <c r="M88" s="74" t="s">
        <v>17</v>
      </c>
      <c r="N88" s="74" t="s">
        <v>18</v>
      </c>
      <c r="O88" s="74" t="s">
        <v>19</v>
      </c>
      <c r="P88" s="74" t="s">
        <v>20</v>
      </c>
      <c r="Q88" s="74" t="s">
        <v>21</v>
      </c>
      <c r="R88" s="74"/>
    </row>
    <row r="89" s="7" customFormat="1" ht="47.25" customHeight="1" spans="1:18">
      <c r="A89" s="110">
        <v>1</v>
      </c>
      <c r="B89" s="111" t="s">
        <v>247</v>
      </c>
      <c r="C89" s="112">
        <v>5518.9</v>
      </c>
      <c r="D89" s="113" t="s">
        <v>26</v>
      </c>
      <c r="E89" s="112" t="s">
        <v>248</v>
      </c>
      <c r="F89" s="112"/>
      <c r="G89" s="114">
        <v>43826</v>
      </c>
      <c r="H89" s="114"/>
      <c r="I89" s="112">
        <v>5518.9</v>
      </c>
      <c r="J89" s="112"/>
      <c r="K89" s="112"/>
      <c r="L89" s="112"/>
      <c r="M89" s="112"/>
      <c r="N89" s="112"/>
      <c r="O89" s="112"/>
      <c r="P89" s="112"/>
      <c r="Q89" s="112"/>
      <c r="R89" s="132" t="s">
        <v>249</v>
      </c>
    </row>
    <row r="90" s="7" customFormat="1" ht="36" customHeight="1" spans="1:18">
      <c r="A90" s="110">
        <v>2</v>
      </c>
      <c r="B90" s="111" t="s">
        <v>250</v>
      </c>
      <c r="C90" s="112">
        <v>309.7</v>
      </c>
      <c r="D90" s="113" t="s">
        <v>26</v>
      </c>
      <c r="E90" s="112" t="s">
        <v>248</v>
      </c>
      <c r="F90" s="112" t="s">
        <v>251</v>
      </c>
      <c r="G90" s="114">
        <v>43826</v>
      </c>
      <c r="H90" s="114">
        <v>43832</v>
      </c>
      <c r="I90" s="123">
        <f t="shared" ref="I90:I96" si="6">SUM(J90:Q90)</f>
        <v>309.7</v>
      </c>
      <c r="J90" s="124"/>
      <c r="K90" s="124"/>
      <c r="L90" s="124"/>
      <c r="M90" s="124"/>
      <c r="N90" s="124"/>
      <c r="O90" s="112">
        <v>309.7</v>
      </c>
      <c r="P90" s="124"/>
      <c r="Q90" s="124"/>
      <c r="R90" s="112"/>
    </row>
    <row r="91" s="7" customFormat="1" ht="36" customHeight="1" spans="1:18">
      <c r="A91" s="110">
        <v>3</v>
      </c>
      <c r="B91" s="111" t="s">
        <v>252</v>
      </c>
      <c r="C91" s="112">
        <v>493.96</v>
      </c>
      <c r="D91" s="113" t="s">
        <v>26</v>
      </c>
      <c r="E91" s="112" t="s">
        <v>253</v>
      </c>
      <c r="F91" s="112" t="s">
        <v>254</v>
      </c>
      <c r="G91" s="114">
        <v>43826</v>
      </c>
      <c r="H91" s="114">
        <v>43829</v>
      </c>
      <c r="I91" s="123">
        <f t="shared" si="6"/>
        <v>24.64</v>
      </c>
      <c r="J91" s="112"/>
      <c r="K91" s="112"/>
      <c r="L91" s="112"/>
      <c r="M91" s="112"/>
      <c r="N91" s="112"/>
      <c r="O91" s="112">
        <v>24.64</v>
      </c>
      <c r="P91" s="112"/>
      <c r="Q91" s="112"/>
      <c r="R91" s="132" t="s">
        <v>255</v>
      </c>
    </row>
    <row r="92" s="7" customFormat="1" ht="42.75" customHeight="1" spans="1:18">
      <c r="A92" s="110">
        <v>4</v>
      </c>
      <c r="B92" s="111" t="s">
        <v>256</v>
      </c>
      <c r="C92" s="115">
        <v>6154.78</v>
      </c>
      <c r="D92" s="113" t="s">
        <v>26</v>
      </c>
      <c r="E92" s="112" t="s">
        <v>257</v>
      </c>
      <c r="F92" s="112" t="s">
        <v>258</v>
      </c>
      <c r="G92" s="114">
        <v>43810</v>
      </c>
      <c r="H92" s="114">
        <v>43849</v>
      </c>
      <c r="I92" s="123">
        <f t="shared" si="6"/>
        <v>6154.78</v>
      </c>
      <c r="J92" s="112">
        <v>50</v>
      </c>
      <c r="K92" s="112">
        <v>925.59</v>
      </c>
      <c r="L92" s="112">
        <v>862.15</v>
      </c>
      <c r="M92" s="112">
        <v>2109.4</v>
      </c>
      <c r="N92" s="112">
        <v>174.01</v>
      </c>
      <c r="O92" s="112">
        <v>550.65</v>
      </c>
      <c r="P92" s="112">
        <v>1120.5</v>
      </c>
      <c r="Q92" s="112">
        <v>362.48</v>
      </c>
      <c r="R92" s="112"/>
    </row>
    <row r="93" s="7" customFormat="1" ht="36" customHeight="1" spans="1:18">
      <c r="A93" s="110">
        <v>5</v>
      </c>
      <c r="B93" s="111" t="s">
        <v>259</v>
      </c>
      <c r="C93" s="112">
        <v>23.24</v>
      </c>
      <c r="D93" s="113" t="s">
        <v>26</v>
      </c>
      <c r="E93" s="112" t="s">
        <v>257</v>
      </c>
      <c r="F93" s="112" t="s">
        <v>258</v>
      </c>
      <c r="G93" s="114">
        <v>43810</v>
      </c>
      <c r="H93" s="114">
        <v>43849</v>
      </c>
      <c r="I93" s="123">
        <f t="shared" si="6"/>
        <v>23.24</v>
      </c>
      <c r="J93" s="112"/>
      <c r="K93" s="112"/>
      <c r="L93" s="112"/>
      <c r="M93" s="112"/>
      <c r="N93" s="112"/>
      <c r="O93" s="112">
        <v>23.24</v>
      </c>
      <c r="P93" s="112"/>
      <c r="Q93" s="112"/>
      <c r="R93" s="112"/>
    </row>
    <row r="94" s="7" customFormat="1" ht="36" customHeight="1" spans="1:18">
      <c r="A94" s="110">
        <v>6</v>
      </c>
      <c r="B94" s="111" t="s">
        <v>260</v>
      </c>
      <c r="C94" s="115">
        <v>8665.63</v>
      </c>
      <c r="D94" s="113" t="s">
        <v>26</v>
      </c>
      <c r="E94" s="112" t="s">
        <v>261</v>
      </c>
      <c r="F94" s="112" t="s">
        <v>262</v>
      </c>
      <c r="G94" s="114">
        <v>43810</v>
      </c>
      <c r="H94" s="114">
        <v>43849</v>
      </c>
      <c r="I94" s="123">
        <f t="shared" si="6"/>
        <v>8665.63</v>
      </c>
      <c r="J94" s="112">
        <v>1087.5</v>
      </c>
      <c r="K94" s="112">
        <v>490.97</v>
      </c>
      <c r="L94" s="112">
        <v>801.78</v>
      </c>
      <c r="M94" s="112">
        <v>1496.03</v>
      </c>
      <c r="N94" s="112">
        <v>562.89</v>
      </c>
      <c r="O94" s="112">
        <v>1006.9</v>
      </c>
      <c r="P94" s="112">
        <v>1248.84</v>
      </c>
      <c r="Q94" s="112">
        <v>1970.72</v>
      </c>
      <c r="R94" s="112"/>
    </row>
    <row r="95" s="7" customFormat="1" ht="47.25" customHeight="1" spans="1:18">
      <c r="A95" s="110">
        <v>7</v>
      </c>
      <c r="B95" s="111" t="s">
        <v>263</v>
      </c>
      <c r="C95" s="112">
        <v>106.4</v>
      </c>
      <c r="D95" s="113" t="s">
        <v>26</v>
      </c>
      <c r="E95" s="112" t="s">
        <v>261</v>
      </c>
      <c r="F95" s="112" t="s">
        <v>262</v>
      </c>
      <c r="G95" s="114">
        <v>43810</v>
      </c>
      <c r="H95" s="114">
        <v>43849</v>
      </c>
      <c r="I95" s="123">
        <f t="shared" si="6"/>
        <v>106.4</v>
      </c>
      <c r="J95" s="112"/>
      <c r="K95" s="112"/>
      <c r="L95" s="112"/>
      <c r="M95" s="112"/>
      <c r="N95" s="112"/>
      <c r="O95" s="112">
        <v>106.4</v>
      </c>
      <c r="P95" s="112"/>
      <c r="Q95" s="112"/>
      <c r="R95" s="112"/>
    </row>
    <row r="96" s="7" customFormat="1" ht="47.25" customHeight="1" spans="1:18">
      <c r="A96" s="110">
        <v>8</v>
      </c>
      <c r="B96" s="111" t="s">
        <v>264</v>
      </c>
      <c r="C96" s="112">
        <v>-169.429</v>
      </c>
      <c r="D96" s="113" t="s">
        <v>26</v>
      </c>
      <c r="E96" s="112" t="s">
        <v>265</v>
      </c>
      <c r="F96" s="112" t="s">
        <v>266</v>
      </c>
      <c r="G96" s="114">
        <v>43909</v>
      </c>
      <c r="H96" s="114">
        <v>43903</v>
      </c>
      <c r="I96" s="123">
        <f t="shared" si="6"/>
        <v>-6.44</v>
      </c>
      <c r="J96" s="112"/>
      <c r="K96" s="112"/>
      <c r="L96" s="112"/>
      <c r="M96" s="112"/>
      <c r="N96" s="112"/>
      <c r="O96" s="112">
        <v>-6.44</v>
      </c>
      <c r="P96" s="112"/>
      <c r="Q96" s="112"/>
      <c r="R96" s="132" t="s">
        <v>255</v>
      </c>
    </row>
  </sheetData>
  <mergeCells count="10">
    <mergeCell ref="A2:R2"/>
    <mergeCell ref="J4:Q4"/>
    <mergeCell ref="A4:A5"/>
    <mergeCell ref="B4:B5"/>
    <mergeCell ref="C4:C5"/>
    <mergeCell ref="D4:D5"/>
    <mergeCell ref="G4:G5"/>
    <mergeCell ref="H4:H5"/>
    <mergeCell ref="I4:I5"/>
    <mergeCell ref="R4:R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2020-04-03T12:22:26Z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