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tabRatio="651"/>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<sst xmlns="http://schemas.openxmlformats.org/spreadsheetml/2006/main" count="521">
  <si>
    <t>2020年纳入扶贫监控平台资金下达时间台账</t>
  </si>
  <si>
    <t>序号</t>
  </si>
  <si>
    <t>项目资金名称</t>
  </si>
  <si>
    <t>资金金额</t>
  </si>
  <si>
    <t>资金来源</t>
  </si>
  <si>
    <t>财政厅文号</t>
  </si>
  <si>
    <t>地区拨付文号</t>
  </si>
  <si>
    <t>收到资金时间</t>
  </si>
  <si>
    <t>拨付资金时间</t>
  </si>
  <si>
    <t>合  计</t>
  </si>
  <si>
    <t>已  分  配  情  况</t>
  </si>
  <si>
    <t>备注</t>
  </si>
  <si>
    <t>新财</t>
  </si>
  <si>
    <t>塔地财</t>
  </si>
  <si>
    <t>地直</t>
  </si>
  <si>
    <t>塔城市</t>
  </si>
  <si>
    <t>额敏县</t>
  </si>
  <si>
    <t>乌苏市</t>
  </si>
  <si>
    <t>沙湾县</t>
  </si>
  <si>
    <t>托里县</t>
  </si>
  <si>
    <t>裕民县</t>
  </si>
  <si>
    <t>和丰县</t>
  </si>
  <si>
    <t>合计</t>
  </si>
  <si>
    <t>扶贫中心</t>
  </si>
  <si>
    <t>转发自治区财政厅关于下达2020年中央提前告知财政专项扶贫资金预算指标的通知</t>
  </si>
  <si>
    <t>中央</t>
  </si>
  <si>
    <t>新财扶【2019】38号文</t>
  </si>
  <si>
    <t>塔地财扶【2019】32号</t>
  </si>
  <si>
    <t>2019.12.2</t>
  </si>
  <si>
    <t>2019.12.5</t>
  </si>
  <si>
    <t>转发自治区财政厅关于下达2020年自治区提前告知财政专项扶贫资金预算指标的通知</t>
  </si>
  <si>
    <t>自治区</t>
  </si>
  <si>
    <t>新财扶【2019】43号文</t>
  </si>
  <si>
    <t>塔地财扶【2019】35号</t>
  </si>
  <si>
    <t>2019.12.27</t>
  </si>
  <si>
    <t>2019.12.30</t>
  </si>
  <si>
    <t>转发自治区财政厅关于下达2020年中央财政专项扶贫资金的通知</t>
  </si>
  <si>
    <t>新财扶【2020】9号文</t>
  </si>
  <si>
    <t>塔地财扶【2020】4号</t>
  </si>
  <si>
    <t>转发自治区财政厅关于下达2021年中央财政专项扶贫资金的通知</t>
  </si>
  <si>
    <t>中央、自治区</t>
  </si>
  <si>
    <t>新财扶【2020】15号文</t>
  </si>
  <si>
    <t>塔地财扶【2020】8号</t>
  </si>
  <si>
    <t>新财扶【2020】24号文</t>
  </si>
  <si>
    <t>塔地财扶【2020】12号</t>
  </si>
  <si>
    <t>转发自治区财政厅关于2020年自治区脱贫攻坚奖励资金纳入直达资金管理的通知</t>
  </si>
  <si>
    <t>新财扶【2020】22号文</t>
  </si>
  <si>
    <t>塔地财扶【2020】13号</t>
  </si>
  <si>
    <t>转发自治区财政厅《关于下达2020年地方政府债券（自治区第七批）支持脱贫攻坚项目转贷资金的通知》</t>
  </si>
  <si>
    <t>新财扶【2020】23号文</t>
  </si>
  <si>
    <t>塔地财扶【2020】14号</t>
  </si>
  <si>
    <t>企业科</t>
  </si>
  <si>
    <r>
      <rPr>
        <sz val="11"/>
        <color theme="1"/>
        <rFont val="宋体"/>
        <charset val="134"/>
        <scheme val="minor"/>
      </rPr>
      <t>关于提前下达20</t>
    </r>
    <r>
      <rPr>
        <sz val="11"/>
        <color theme="1"/>
        <rFont val="宋体"/>
        <charset val="134"/>
        <scheme val="minor"/>
      </rPr>
      <t>20</t>
    </r>
    <r>
      <rPr>
        <sz val="11"/>
        <color theme="1"/>
        <rFont val="宋体"/>
        <charset val="134"/>
        <scheme val="minor"/>
      </rPr>
      <t>年中央大中型水库移民后期扶持基金（资金）预算的通知</t>
    </r>
  </si>
  <si>
    <r>
      <rPr>
        <sz val="11"/>
        <color theme="1"/>
        <rFont val="宋体"/>
        <charset val="134"/>
        <scheme val="minor"/>
      </rPr>
      <t>新财企【201</t>
    </r>
    <r>
      <rPr>
        <sz val="11"/>
        <color theme="1"/>
        <rFont val="宋体"/>
        <charset val="134"/>
        <scheme val="minor"/>
      </rPr>
      <t>9</t>
    </r>
    <r>
      <rPr>
        <sz val="11"/>
        <color theme="1"/>
        <rFont val="宋体"/>
        <charset val="134"/>
        <scheme val="minor"/>
      </rPr>
      <t>】1</t>
    </r>
    <r>
      <rPr>
        <sz val="11"/>
        <color theme="1"/>
        <rFont val="宋体"/>
        <charset val="134"/>
        <scheme val="minor"/>
      </rPr>
      <t>13</t>
    </r>
    <r>
      <rPr>
        <sz val="11"/>
        <color theme="1"/>
        <rFont val="宋体"/>
        <charset val="134"/>
        <scheme val="minor"/>
      </rPr>
      <t>号</t>
    </r>
  </si>
  <si>
    <t>塔地财企【2019】37号</t>
  </si>
  <si>
    <r>
      <rPr>
        <sz val="11"/>
        <color theme="1"/>
        <rFont val="宋体"/>
        <charset val="134"/>
        <scheme val="minor"/>
      </rPr>
      <t>2</t>
    </r>
    <r>
      <rPr>
        <sz val="11"/>
        <color theme="1"/>
        <rFont val="宋体"/>
        <charset val="134"/>
        <scheme val="minor"/>
      </rPr>
      <t>019.12.5</t>
    </r>
  </si>
  <si>
    <r>
      <rPr>
        <sz val="11"/>
        <color theme="1"/>
        <rFont val="宋体"/>
        <charset val="134"/>
        <scheme val="minor"/>
      </rPr>
      <t>2</t>
    </r>
    <r>
      <rPr>
        <sz val="11"/>
        <color theme="1"/>
        <rFont val="宋体"/>
        <charset val="134"/>
        <scheme val="minor"/>
      </rPr>
      <t>020.1.23</t>
    </r>
  </si>
  <si>
    <r>
      <rPr>
        <sz val="11"/>
        <color theme="1"/>
        <rFont val="宋体"/>
        <charset val="134"/>
        <scheme val="minor"/>
      </rPr>
      <t>关于提前下达20</t>
    </r>
    <r>
      <rPr>
        <sz val="11"/>
        <color theme="1"/>
        <rFont val="宋体"/>
        <charset val="134"/>
        <scheme val="minor"/>
      </rPr>
      <t>20</t>
    </r>
    <r>
      <rPr>
        <sz val="11"/>
        <color theme="1"/>
        <rFont val="宋体"/>
        <charset val="134"/>
        <scheme val="minor"/>
      </rPr>
      <t>年自治区大中型水库移民后期扶持资金通知</t>
    </r>
  </si>
  <si>
    <r>
      <rPr>
        <sz val="11"/>
        <color theme="1"/>
        <rFont val="宋体"/>
        <charset val="134"/>
        <scheme val="minor"/>
      </rPr>
      <t>新财企【201</t>
    </r>
    <r>
      <rPr>
        <sz val="11"/>
        <color theme="1"/>
        <rFont val="宋体"/>
        <charset val="134"/>
        <scheme val="minor"/>
      </rPr>
      <t>9</t>
    </r>
    <r>
      <rPr>
        <sz val="11"/>
        <color theme="1"/>
        <rFont val="宋体"/>
        <charset val="134"/>
        <scheme val="minor"/>
      </rPr>
      <t>】1</t>
    </r>
    <r>
      <rPr>
        <sz val="11"/>
        <color theme="1"/>
        <rFont val="宋体"/>
        <charset val="134"/>
        <scheme val="minor"/>
      </rPr>
      <t>21</t>
    </r>
    <r>
      <rPr>
        <sz val="11"/>
        <color theme="1"/>
        <rFont val="宋体"/>
        <charset val="134"/>
        <scheme val="minor"/>
      </rPr>
      <t>号</t>
    </r>
  </si>
  <si>
    <r>
      <rPr>
        <sz val="11"/>
        <color theme="1"/>
        <rFont val="宋体"/>
        <charset val="134"/>
        <scheme val="minor"/>
      </rPr>
      <t>塔地财企【2</t>
    </r>
    <r>
      <rPr>
        <sz val="11"/>
        <color theme="1"/>
        <rFont val="宋体"/>
        <charset val="134"/>
        <scheme val="minor"/>
      </rPr>
      <t>020</t>
    </r>
    <r>
      <rPr>
        <sz val="11"/>
        <color theme="1"/>
        <rFont val="宋体"/>
        <charset val="134"/>
        <scheme val="minor"/>
      </rPr>
      <t>】</t>
    </r>
    <r>
      <rPr>
        <sz val="11"/>
        <color theme="1"/>
        <rFont val="宋体"/>
        <charset val="134"/>
        <scheme val="minor"/>
      </rPr>
      <t>6</t>
    </r>
    <r>
      <rPr>
        <sz val="11"/>
        <color theme="1"/>
        <rFont val="宋体"/>
        <charset val="134"/>
        <scheme val="minor"/>
      </rPr>
      <t>号</t>
    </r>
  </si>
  <si>
    <t>2020.1.16</t>
  </si>
  <si>
    <t>综合科</t>
  </si>
  <si>
    <t>关于提前下达2020年自治区彩票公益金用于涉农资金整合预算的通知</t>
  </si>
  <si>
    <t>新财综【2019】33号</t>
  </si>
  <si>
    <t>塔地财综【2019】48号</t>
  </si>
  <si>
    <t>2019.12.16</t>
  </si>
  <si>
    <t>2019.12.19</t>
  </si>
  <si>
    <t>农综办</t>
  </si>
  <si>
    <t>2020年中央美丽乡村建设试点资金（涉农资金整合部分）</t>
  </si>
  <si>
    <t>新财综改[2019]16号</t>
  </si>
  <si>
    <t>塔地财综改[2019]13号</t>
  </si>
  <si>
    <t>2020年中央农村公益事业财政奖补资金（涉农整合部分）</t>
  </si>
  <si>
    <t>新财综改[2019]15号</t>
  </si>
  <si>
    <t>塔地财综改[2019]14号</t>
  </si>
  <si>
    <t>2020年中央扶持村级集体经济发展补助资金（涉农整合部分）</t>
  </si>
  <si>
    <t>新财综改[2019]17号</t>
  </si>
  <si>
    <t>塔地财综改[2019]15号</t>
  </si>
  <si>
    <t>2020年中央农村综合改革转移支付农村公益事业财政奖补资金 （支持“千村示范”）</t>
  </si>
  <si>
    <t>新财综改[2019]19号</t>
  </si>
  <si>
    <t>塔地财综改[2019]16号</t>
  </si>
  <si>
    <t>塔城、和丰各缺口14万</t>
  </si>
  <si>
    <t>2020年中央美丽乡村建设转移支付预算</t>
  </si>
  <si>
    <t>新财综改[2019]18号</t>
  </si>
  <si>
    <t>塔地财综改[2019]17号</t>
  </si>
  <si>
    <t>2020年自治区本级农村公益事业财政奖补资金（支持“千村示范”和农村“厕所革命”整村推进）</t>
  </si>
  <si>
    <t>新财综改[2019]26号</t>
  </si>
  <si>
    <t>塔地财综改〔2020〕1号</t>
  </si>
  <si>
    <t>2020年自治区本级美丽乡村建设试点预算</t>
  </si>
  <si>
    <t>新财综改[2019]24号</t>
  </si>
  <si>
    <t>塔地财综改〔2019〕20号</t>
  </si>
  <si>
    <t>2020年自治区本级农村公益事业财政奖补（涉农整合部分）预算</t>
  </si>
  <si>
    <t>新财综改[2019]21号</t>
  </si>
  <si>
    <t>塔地财综改〔2019〕21号</t>
  </si>
  <si>
    <t>2020年自治区本级美丽乡村建设试点（涉农整合部分）预算</t>
  </si>
  <si>
    <t>新财综改[2019]22号</t>
  </si>
  <si>
    <t>塔地财综改〔2019〕19号</t>
  </si>
  <si>
    <t>2020年自治区本级扶持村级集体经济发展补助（涉农整个部分）预算</t>
  </si>
  <si>
    <t>新财综改[2019]23号</t>
  </si>
  <si>
    <t>塔地财综改〔2019〕18号</t>
  </si>
  <si>
    <t xml:space="preserve">关于提前下达2020年中央扶持村级集体经济补助预算的通知 </t>
  </si>
  <si>
    <t xml:space="preserve">新财综改〔2019〕20号 </t>
  </si>
  <si>
    <t>塔地财综改〔2020〕3号</t>
  </si>
  <si>
    <t xml:space="preserve">关于提前下达2020年自治区本级扶持村级集体经济发展补助预算的通知 </t>
  </si>
  <si>
    <t>关于下达2020年中央农村综合改革转移支付(统筹整合部分)预算的通知</t>
  </si>
  <si>
    <t xml:space="preserve">新财农〔2020〕57号 </t>
  </si>
  <si>
    <t>塔地财综改〔2020〕4号</t>
  </si>
  <si>
    <t>关于下达2020年中央农村综合改革转移支付(美丽乡村建设试点)预算的通知</t>
  </si>
  <si>
    <t>农村</t>
  </si>
  <si>
    <t xml:space="preserve">新财农〔2020〕56号 </t>
  </si>
  <si>
    <t>塔地财综改〔2020〕5号</t>
  </si>
  <si>
    <t>教科文科</t>
  </si>
  <si>
    <t>关于提前下达2020年旅游发展专项资金（统筹整合部分）的通知</t>
  </si>
  <si>
    <t>新财教【2019】251号</t>
  </si>
  <si>
    <t>塔地财教【2019】69号</t>
  </si>
  <si>
    <t>关于提前安排中央补助地方公共文化服务体系建设专项资金2020年预算指标的通知</t>
  </si>
  <si>
    <t>新财教【2019】236号</t>
  </si>
  <si>
    <t>塔地财教【2019】72号</t>
  </si>
  <si>
    <t>关于提前下达2020年旅游发展基金补助地方项目资金预算的通知</t>
  </si>
  <si>
    <t>新财教【2019】231号</t>
  </si>
  <si>
    <t>塔地财教【2020】3号</t>
  </si>
  <si>
    <t>关于提前下达2020年改善普通高中学校办学条件补助资金预算的通知</t>
  </si>
  <si>
    <t>新财教【2019】217号</t>
  </si>
  <si>
    <t>塔地财教【2020】9号</t>
  </si>
  <si>
    <t>关于提前下达2020年义务教育薄弱环节改善与能力提升补助资金的通知</t>
  </si>
  <si>
    <t>新财教【2019】214号</t>
  </si>
  <si>
    <t>塔地财教【2020】10号</t>
  </si>
  <si>
    <t>关于提前下达2020年城乡义务教育补助经费的通知（公用）</t>
  </si>
  <si>
    <t>新财教【2019】211号</t>
  </si>
  <si>
    <t>塔地财教【2020】11号</t>
  </si>
  <si>
    <t>关于提前下达2021年城乡义务教育补助经费的通知（寄宿）</t>
  </si>
  <si>
    <t>2020年农村义务教育学校校舍安全专项</t>
  </si>
  <si>
    <t>关于提前下达2020年国家义务教育段特岗教师工资性经费的通知</t>
  </si>
  <si>
    <t>新财教【2019】212号</t>
  </si>
  <si>
    <t>塔地财教【2020】14号</t>
  </si>
  <si>
    <t>关于提前下达2020年现代职业教育质量提升计划专项资金的通知</t>
  </si>
  <si>
    <t>新财教〔2019〕229号</t>
  </si>
  <si>
    <t>塔地财教[2020]18号</t>
  </si>
  <si>
    <t>关于提前下达2020年农村学前三年免费教育保障机制补助经费的通知</t>
  </si>
  <si>
    <t>新财教〔2019〕221号</t>
  </si>
  <si>
    <t>塔地财教[2020]12号</t>
  </si>
  <si>
    <t>关于提前下达2020年自治区教育补助资金预算的通知</t>
  </si>
  <si>
    <t>新财教〔2019〕242号</t>
  </si>
  <si>
    <t>塔地财教[2020]13号</t>
  </si>
  <si>
    <t>关于提前下达2020年国家学前双语特岗教师工资性经费的通知</t>
  </si>
  <si>
    <t>新财教〔2019〕219号</t>
  </si>
  <si>
    <t>塔地财教[2020]15号</t>
  </si>
  <si>
    <t>关于提前下达2020年学生资助补助经费(普通高中)预算的通知</t>
  </si>
  <si>
    <t>新财教〔2019〕227号</t>
  </si>
  <si>
    <t>塔地财教[2020]16号</t>
  </si>
  <si>
    <t>关于提前下达2020年学生资助补助(中职教育)资金的通知</t>
  </si>
  <si>
    <t>新财教〔2019〕228号</t>
  </si>
  <si>
    <t>塔地财教[2020]17号</t>
  </si>
  <si>
    <t>关于提前下达2020年中等职业学校（含技工院校）免教材费补助资金的通知</t>
  </si>
  <si>
    <t>新财教〔2019〕223号</t>
  </si>
  <si>
    <t>塔地财教[2020]19号</t>
  </si>
  <si>
    <t>关于拨付2020年旅游发展专项资金（统筹整合部分）的通知</t>
  </si>
  <si>
    <t>新财教〔2020〕31号</t>
  </si>
  <si>
    <t>塔地财教[2020]27号</t>
  </si>
  <si>
    <t>关于拨付2020年改善普通高中学校办学条件中央补助资金的通知</t>
  </si>
  <si>
    <t>新财教〔2020〕101号</t>
  </si>
  <si>
    <t>塔地财教[2020]42号</t>
  </si>
  <si>
    <t>关于下达2020年义务教育薄弱环节改善与能力提升补助资金的通知</t>
  </si>
  <si>
    <t>新财教〔2020〕95号</t>
  </si>
  <si>
    <t>塔地财教[2020]45号</t>
  </si>
  <si>
    <t>关于下达2020年城乡义务教育补助经费的通知
（义务阶段特岗教师工资）</t>
  </si>
  <si>
    <t>新财教〔2020〕73号</t>
  </si>
  <si>
    <t>塔地财教[2020]47号</t>
  </si>
  <si>
    <t>关于下达2020年城乡义务教育补助经费的通知
（自治区试点县营养膳食补助）</t>
  </si>
  <si>
    <t>关于下达2020年新疆西藏等地区教育特殊补助资金预算的通知</t>
  </si>
  <si>
    <t>新财教〔2020〕91号</t>
  </si>
  <si>
    <t>塔地财教[2020]48号</t>
  </si>
  <si>
    <t>关于下达2020年城乡义务教育项目直达资金的通知</t>
  </si>
  <si>
    <t>新财教【2020】63号</t>
  </si>
  <si>
    <t>塔地财教【2020】35号</t>
  </si>
  <si>
    <t>预算科</t>
  </si>
  <si>
    <t>关于提前下达2020年边境地区转移支付资金的通知</t>
  </si>
  <si>
    <t>新财预[2019]161号</t>
  </si>
  <si>
    <t>塔地财预[2019]91号</t>
  </si>
  <si>
    <t>关于提前下达2020年重点生态功能区转移支付的通知</t>
  </si>
  <si>
    <t>新财预[2019]160号</t>
  </si>
  <si>
    <t>塔地财预[2019]89号</t>
  </si>
  <si>
    <t>关于提前下达2020年县级基本财力保障机制奖补资金的通知</t>
  </si>
  <si>
    <t>新财预[2019]162号</t>
  </si>
  <si>
    <t>塔地财预[2019]96号</t>
  </si>
  <si>
    <t>关于下达2020年抗疫特别国债支出预算的通知</t>
  </si>
  <si>
    <t>新财预[2020]49号</t>
  </si>
  <si>
    <t>塔地财预[2020]38号</t>
  </si>
  <si>
    <t>关于下达2020年特殊转移支付资金预算的通知</t>
  </si>
  <si>
    <t>新财预[2020]45号</t>
  </si>
  <si>
    <t>塔地财预[2020]34号</t>
  </si>
  <si>
    <t>关于下达2020年边境地区转移支付预算的通知</t>
  </si>
  <si>
    <t>新财预[2020]48号</t>
  </si>
  <si>
    <t>塔地财预[2020]36号</t>
  </si>
  <si>
    <t>关于下达2020年民族地区转移支付预算的通知</t>
  </si>
  <si>
    <t>新财预[2020]51号</t>
  </si>
  <si>
    <t>塔地财预[2020]33号</t>
  </si>
  <si>
    <t>关于下达2020年均衡性转移支付预算的通知</t>
  </si>
  <si>
    <t>新财预[2020]50号</t>
  </si>
  <si>
    <t>塔地财预[2020]32号</t>
  </si>
  <si>
    <t>关于下达2020年抗疫特别国债（第二批）支出预算的通知</t>
  </si>
  <si>
    <t>新财预[2020]66号</t>
  </si>
  <si>
    <t>塔地财预[2020]45号</t>
  </si>
  <si>
    <t>农业科</t>
  </si>
  <si>
    <t>关于提前下达2020年中央农业生产发展资金（统筹整合部分）资金预算的通知</t>
  </si>
  <si>
    <t>新财农[2019]105号</t>
  </si>
  <si>
    <t>塔地财农【2019】58号</t>
  </si>
  <si>
    <t>2019.12.10</t>
  </si>
  <si>
    <t>2019.12.12</t>
  </si>
  <si>
    <t>关于提前下达2020年中央农业资源和生态保护补助资金（统筹整合部分）预算的通知</t>
  </si>
  <si>
    <t>新财农[2019]107号</t>
  </si>
  <si>
    <t>塔地财农【2019】59号</t>
  </si>
  <si>
    <t>关于提前下达2020年中央农业生产发展资金（项目部分）预算的通知</t>
  </si>
  <si>
    <t>新财农[2019]104号</t>
  </si>
  <si>
    <t>塔地财农【2019】60号</t>
  </si>
  <si>
    <t xml:space="preserve">关于提前下达2020年中央农业农业资源及生态保护补助资金（项目部分）预算的通知
</t>
  </si>
  <si>
    <t>新财农[2019]106号</t>
  </si>
  <si>
    <t>塔地财农【2019】61号</t>
  </si>
  <si>
    <t>塔地财农【2019】62号</t>
  </si>
  <si>
    <t>2019.12.24</t>
  </si>
  <si>
    <t xml:space="preserve">关于提前下达2020年中央财政水利发展资金统筹整合部分资金预算的通知
</t>
  </si>
  <si>
    <t>新财农[2019]112号</t>
  </si>
  <si>
    <t>塔地财农【2019】63号</t>
  </si>
  <si>
    <t>2019.12.23</t>
  </si>
  <si>
    <t>2019.12.26</t>
  </si>
  <si>
    <t>关于下达2020年部分自治区农业类资金 （统筹整合部分）资金预算的通知（农业技术推广与服务）</t>
  </si>
  <si>
    <t>新财农[2019]121号</t>
  </si>
  <si>
    <t>塔地财农【2019】66号</t>
  </si>
  <si>
    <t>关于下达2020年部分自治区农业类资金 （统筹整合部分）资金预算的通知（农业生产发展资金）</t>
  </si>
  <si>
    <t>于提前下达2020年自治区畜牧生产发展资金（统筹整合部分）预算的通知</t>
  </si>
  <si>
    <t>新财农[2019]123号</t>
  </si>
  <si>
    <t>塔地财农【2019】67号</t>
  </si>
  <si>
    <t>2019.12.25</t>
  </si>
  <si>
    <t xml:space="preserve">关于提前下达2020年中央财政水利发展资金预算的通知
</t>
  </si>
  <si>
    <t>新财农[2019]111号</t>
  </si>
  <si>
    <t>塔地财农【2019】68号</t>
  </si>
  <si>
    <t>2019.12.04</t>
  </si>
  <si>
    <t xml:space="preserve">关于提前下达2020年中央农田建设补助资金（项目部分）预算的通知
</t>
  </si>
  <si>
    <t>新财农[2019]109号</t>
  </si>
  <si>
    <t>塔地财农【2019】69号</t>
  </si>
  <si>
    <t>塔地财农【2019】70号</t>
  </si>
  <si>
    <t>2019.12.31</t>
  </si>
  <si>
    <t>关于提前下达2020年自治区畜牧生产发展资金（项目部分）预算的通知</t>
  </si>
  <si>
    <r>
      <rPr>
        <sz val="10"/>
        <color theme="1"/>
        <rFont val="宋体"/>
        <charset val="134"/>
      </rPr>
      <t>新财农[2019]122号</t>
    </r>
  </si>
  <si>
    <t>塔地财农【2020】1号</t>
  </si>
  <si>
    <t>2020.1.7</t>
  </si>
  <si>
    <t>关于提前下达2020年自治区水利专项资金预算（统筹整合部分）的通知</t>
  </si>
  <si>
    <r>
      <rPr>
        <sz val="10"/>
        <color theme="1"/>
        <rFont val="宋体"/>
        <charset val="134"/>
      </rPr>
      <t>新财农[2019]117号</t>
    </r>
  </si>
  <si>
    <t>塔地财农【2020】3号</t>
  </si>
  <si>
    <t>2020.1.8</t>
  </si>
  <si>
    <t>关于提前下达2020年部分自治区农业类资金（项目部分）预算的通知</t>
  </si>
  <si>
    <r>
      <rPr>
        <sz val="10"/>
        <color theme="1"/>
        <rFont val="宋体"/>
        <charset val="134"/>
      </rPr>
      <t>新财农[2019]120号</t>
    </r>
  </si>
  <si>
    <t>塔地财农【2020】4号</t>
  </si>
  <si>
    <t>塔地财农【2020】8号</t>
  </si>
  <si>
    <t>2020.3.20</t>
  </si>
  <si>
    <t>塔地财农【2020】9号</t>
  </si>
  <si>
    <t>2020.3.30</t>
  </si>
  <si>
    <r>
      <rPr>
        <sz val="10"/>
        <color theme="1"/>
        <rFont val="宋体"/>
        <charset val="134"/>
      </rPr>
      <t>关于提前下达2021年部分自治区农业类资金（项目部分）预算的通知</t>
    </r>
  </si>
  <si>
    <t>塔地财农【2020】10号</t>
  </si>
  <si>
    <t>关于提前下达2020年自治区水利专项资金预算的通知（2020年小型农田水利“最后一公里”）</t>
  </si>
  <si>
    <r>
      <rPr>
        <sz val="10"/>
        <color theme="1"/>
        <rFont val="宋体"/>
        <charset val="134"/>
      </rPr>
      <t>新财农[2019]116号</t>
    </r>
  </si>
  <si>
    <t>塔地财农【2020】11号</t>
  </si>
  <si>
    <t>2020.3.31</t>
  </si>
  <si>
    <t xml:space="preserve"> </t>
  </si>
  <si>
    <t>关于提前下达2020年自治区农田建设补助资金（项目部分）预算的通知</t>
  </si>
  <si>
    <t>新财农〔2019〕127号</t>
  </si>
  <si>
    <t>塔地财农【2020】15号</t>
  </si>
  <si>
    <t>2020.4.13</t>
  </si>
  <si>
    <t>关于下达2020年第二批自治区水利专项资金（统筹整合部分）的通知</t>
  </si>
  <si>
    <t>新财农〔2020〕16号</t>
  </si>
  <si>
    <t>塔地财农【2020】12号</t>
  </si>
  <si>
    <t>2020.4.2</t>
  </si>
  <si>
    <t>关于下达2020年自治区农业生产发展资金预算（耕地地力保护补贴）的通知</t>
  </si>
  <si>
    <t>新财农〔2020〕9号</t>
  </si>
  <si>
    <t>塔地财农【2020】13号</t>
  </si>
  <si>
    <t>2020.4.8</t>
  </si>
  <si>
    <t>关于下达2020年中央水利发展资金预算（统筹整合部分）的通知</t>
  </si>
  <si>
    <t>新财农〔2020〕55号</t>
  </si>
  <si>
    <t>塔地财农【2020】30号</t>
  </si>
  <si>
    <t>2020.07.10</t>
  </si>
  <si>
    <t>2020.07.17</t>
  </si>
  <si>
    <t>关于下达2020年中央农业生产发展资金预算（统筹整合部分）的通知</t>
  </si>
  <si>
    <t>新财农〔2020〕47号</t>
  </si>
  <si>
    <t>塔地财农【2020】31号</t>
  </si>
  <si>
    <t>关于下达2020年中央农业资源和生态保护补助资金预算（统筹整合部分）的通知</t>
  </si>
  <si>
    <t>新财农〔2020〕49号</t>
  </si>
  <si>
    <t>塔地财农【2020】32号</t>
  </si>
  <si>
    <t>2020.07.16</t>
  </si>
  <si>
    <t>2020.07.18</t>
  </si>
  <si>
    <t>关于下达2020年中央财政水利发展资金预算(项目部分)的通知</t>
  </si>
  <si>
    <t>新财农〔2020〕54号</t>
  </si>
  <si>
    <t>塔地财农【2020】33号</t>
  </si>
  <si>
    <t xml:space="preserve">2020.07.20 </t>
  </si>
  <si>
    <t>关于下达2020年中央农田建设补助资金预算（项目部分）的通知</t>
  </si>
  <si>
    <t>新财农〔2020〕50号</t>
  </si>
  <si>
    <t>塔地财农【2020】34号</t>
  </si>
  <si>
    <t>2020.07.24</t>
  </si>
  <si>
    <t>地区农业农村局202</t>
  </si>
  <si>
    <t>关于下达2020年中央农业生产发展资金预算 （项目部分）的通知</t>
  </si>
  <si>
    <t>新财农〔2020〕46号</t>
  </si>
  <si>
    <t>塔地财农【2020】36号</t>
  </si>
  <si>
    <t xml:space="preserve">2020.07.27 </t>
  </si>
  <si>
    <t>地区农技推广中心15、地区畜牧局18.45、地区畜牧科技推广中心100</t>
  </si>
  <si>
    <t xml:space="preserve">关于下达2020年中央农业资源及生态保护补助资金预算（项目部分）的通知 </t>
  </si>
  <si>
    <t>新财农〔2020〕48号</t>
  </si>
  <si>
    <t>塔地财农【2020】37号</t>
  </si>
  <si>
    <t>农业农村局255.76</t>
  </si>
  <si>
    <t>金融科</t>
  </si>
  <si>
    <t>关于提前下达中央财政农业保险保费补贴2020年预算指标的通知</t>
  </si>
  <si>
    <t>新财金[2019]62号</t>
  </si>
  <si>
    <t>塔地财金【2019】37号</t>
  </si>
  <si>
    <t>关于结算2019年度自治区农业保险保费补贴资金的通知</t>
  </si>
  <si>
    <t>新财金[2020]28号</t>
  </si>
  <si>
    <t>塔地财金【2020】17号</t>
  </si>
  <si>
    <r>
      <rPr>
        <sz val="10"/>
        <color theme="1"/>
        <rFont val="宋体"/>
        <charset val="134"/>
        <scheme val="minor"/>
      </rPr>
      <t>关于</t>
    </r>
    <r>
      <rPr>
        <sz val="10"/>
        <color theme="1"/>
        <rFont val="Calibri"/>
        <charset val="134"/>
      </rPr>
      <t>2020</t>
    </r>
    <r>
      <rPr>
        <sz val="10"/>
        <color theme="1"/>
        <rFont val="宋体"/>
        <charset val="134"/>
        <scheme val="minor"/>
      </rPr>
      <t>年自治区财政农业保险保费补贴资金纳入直达资金管理的通知</t>
    </r>
  </si>
  <si>
    <t>新财金[2020]30号</t>
  </si>
  <si>
    <t>塔地财金【2020】18号</t>
  </si>
  <si>
    <t>2019年底下的指标，2020年6月29日录入直达资金</t>
  </si>
  <si>
    <t>社保科</t>
  </si>
  <si>
    <t>城乡居民基本养老保险补助经费</t>
  </si>
  <si>
    <t>中央（纳入直达）</t>
  </si>
  <si>
    <t>新财社〔2019〕170号</t>
  </si>
  <si>
    <t>塔地财社〔2019〕91号</t>
  </si>
  <si>
    <t>新财社〔2019〕124号</t>
  </si>
  <si>
    <t>塔地财社〔2020〕4号</t>
  </si>
  <si>
    <t>城乡居民基本医疗保险转移支付</t>
  </si>
  <si>
    <t>新财社〔2019〕220号</t>
  </si>
  <si>
    <t>塔地财社〔2020〕5号</t>
  </si>
  <si>
    <t>困难群众救助补助资金</t>
  </si>
  <si>
    <t>新财社〔2019〕193号</t>
  </si>
  <si>
    <t>塔地财社〔2019〕97号</t>
  </si>
  <si>
    <t>（儿童福利院13万元、社会福利院32万元</t>
  </si>
  <si>
    <t>儿童福利院13万元、社会福利院32万元</t>
  </si>
  <si>
    <t>残疾人事业发展补助资金</t>
  </si>
  <si>
    <t>新财社〔2019〕178号</t>
  </si>
  <si>
    <t>塔地财社〔2020〕3号</t>
  </si>
  <si>
    <t>公共卫生服务补助资金</t>
  </si>
  <si>
    <t>新财社〔2019〕216号</t>
  </si>
  <si>
    <t>塔地财社〔2020〕16号</t>
  </si>
  <si>
    <t>卫健委15万元</t>
  </si>
  <si>
    <t>塔地财社〔2020〕25号</t>
  </si>
  <si>
    <t>疾控中心136.09万、卫生监督所14.9万、妇幼保健院13.84、卫健委14.4万元、中医院0.15万、地区人民医院16万</t>
  </si>
  <si>
    <t>基本药物补助资金</t>
  </si>
  <si>
    <t>新财社〔2019〕211号</t>
  </si>
  <si>
    <t>塔地财社〔2020〕37号</t>
  </si>
  <si>
    <r>
      <rPr>
        <sz val="11"/>
        <color theme="1"/>
        <rFont val="宋体"/>
        <charset val="134"/>
        <scheme val="minor"/>
      </rPr>
      <t>2020-3-1</t>
    </r>
    <r>
      <rPr>
        <sz val="11"/>
        <color theme="1"/>
        <rFont val="宋体"/>
        <charset val="134"/>
        <scheme val="minor"/>
      </rPr>
      <t>3收到资金文件</t>
    </r>
  </si>
  <si>
    <t>医疗救助补助资金</t>
  </si>
  <si>
    <t>新财社〔2019〕218号</t>
  </si>
  <si>
    <t>塔地财社〔2020〕10号</t>
  </si>
  <si>
    <t>农村危房改造补助资金（包括：农村安居工程资金）</t>
  </si>
  <si>
    <t>新财社〔2019〕195号</t>
  </si>
  <si>
    <t>塔地财社〔2019〕96号</t>
  </si>
  <si>
    <t>计划生育补助资金</t>
  </si>
  <si>
    <t>新财社〔2019〕213号</t>
  </si>
  <si>
    <t>塔地财社〔2020〕36号</t>
  </si>
  <si>
    <t>新财社〔2019〕228号</t>
  </si>
  <si>
    <t>塔地财社〔2020〕41号</t>
  </si>
  <si>
    <t>机关养老保险补助资金</t>
  </si>
  <si>
    <t>新财社〔2018〕267号</t>
  </si>
  <si>
    <t>塔地财社〔2019〕13号</t>
  </si>
  <si>
    <t>财政局社保科6265</t>
  </si>
  <si>
    <t>医疗救助补助资金（疾病应急救助基金）</t>
  </si>
  <si>
    <t>新财社〔2019〕212号</t>
  </si>
  <si>
    <t>塔地财社〔2020〕33号</t>
  </si>
  <si>
    <t>财政局社保科8.16</t>
  </si>
  <si>
    <t>城乡医疗中央财政补助资金</t>
  </si>
  <si>
    <t>新财社〔2020〕128号</t>
  </si>
  <si>
    <t>塔地财社〔2020〕87号</t>
  </si>
  <si>
    <t>基本药物制度中央财政补助资金</t>
  </si>
  <si>
    <t>新财社〔2020〕135号</t>
  </si>
  <si>
    <t>塔地财社〔2020〕89号</t>
  </si>
  <si>
    <t>财政残疾人事业发展补助资金</t>
  </si>
  <si>
    <t>新财社〔2020〕117号</t>
  </si>
  <si>
    <t>塔地财社〔2020〕86号</t>
  </si>
  <si>
    <t>关于中央财政第二批基本公共卫生服务补助资金的通知</t>
  </si>
  <si>
    <t>新财社【2019】97号</t>
  </si>
  <si>
    <t>（塔地财社【2020】21号）</t>
  </si>
  <si>
    <t>关于2020年计划生育服务自治区财政补助资金纳入直达资金管理的通知</t>
  </si>
  <si>
    <t>直达资金</t>
  </si>
  <si>
    <t>新财社【2020】99号</t>
  </si>
  <si>
    <t>塔地财社【2020】77号（塔地财社【2020】8号）</t>
  </si>
  <si>
    <t>01002（均衡性转移至支付正常值达）</t>
  </si>
  <si>
    <t>关于2020年全民健康体检自治区财政补助资金纳入直达资金管理的通知</t>
  </si>
  <si>
    <t>新财社【2020】98号</t>
  </si>
  <si>
    <t>塔地财社【2020】78号（塔地财社【2020】32号）</t>
  </si>
  <si>
    <t>关于将2020年自治区财政优抚对象抚恤和生活补助资金纳入直达资金管理的通知</t>
  </si>
  <si>
    <t>新财社【2020】96号</t>
  </si>
  <si>
    <t>塔地财社【2020】79号（塔地财社【2020】48号）</t>
  </si>
  <si>
    <t>关于2020年基本公共卫生服务补助资金（增量部分）纳入直达资金管理的通知</t>
  </si>
  <si>
    <t>新财社【2020】97号</t>
  </si>
  <si>
    <t>塔地财社【2020】74号</t>
  </si>
  <si>
    <t>01002</t>
  </si>
  <si>
    <t>关于将2020年中央及自治区财政就业补助资金纳入直达资金管理的通知</t>
  </si>
  <si>
    <t>新财社【2020】95号</t>
  </si>
  <si>
    <t>塔地财社【2020】75号</t>
  </si>
  <si>
    <t>新财社【2019】108号</t>
  </si>
  <si>
    <t>塔地财社【2020】75号（塔地财社【2019】98号）</t>
  </si>
  <si>
    <t>02001</t>
  </si>
  <si>
    <t>新财社【2020】72号</t>
  </si>
  <si>
    <t>塔地财社【2020】75号（塔地财社【2020】66号）</t>
  </si>
  <si>
    <t>新财社【2020】91号</t>
  </si>
  <si>
    <t>塔地财社【2020】73号</t>
  </si>
  <si>
    <r>
      <rPr>
        <sz val="11"/>
        <color theme="1"/>
        <rFont val="宋体"/>
        <charset val="134"/>
        <scheme val="minor"/>
      </rPr>
      <t>0</t>
    </r>
    <r>
      <rPr>
        <sz val="11"/>
        <color theme="1"/>
        <rFont val="宋体"/>
        <charset val="134"/>
        <scheme val="minor"/>
      </rPr>
      <t>1002</t>
    </r>
  </si>
  <si>
    <t>关于下达2020年中央财政调整企业退休人员基本养老金水平补助经费预算的通知（实际下达指标）</t>
  </si>
  <si>
    <t>新财社【2020】103号</t>
  </si>
  <si>
    <t>塔地财社【2020】68号</t>
  </si>
  <si>
    <t>关于下达2020年中央财政调整企业退休人员基本养老金水平补助经费预算的通知（仅纳入直达）</t>
  </si>
  <si>
    <t>塔地财社【2020】76号</t>
  </si>
  <si>
    <t>关于下达2020年中央财政调整机关事业单位退休人员基本养老金水平补助经费预算的通知（仅纳入直达）</t>
  </si>
  <si>
    <t>新财社【2020】102号</t>
  </si>
  <si>
    <t>塔地财社【2020】69号</t>
  </si>
  <si>
    <t>关于下达2020年中央财政调整机关事业单位退休人员基本养老金水平补助经费预算的通知（实际下达指标）</t>
  </si>
  <si>
    <t>关于下达2020年中央财政医疗救助补助资金预算的通知</t>
  </si>
  <si>
    <t>新财社【2020】85号</t>
  </si>
  <si>
    <t>塔地财社【2020】72号</t>
  </si>
  <si>
    <t>01003</t>
  </si>
  <si>
    <t>关于拨付2020年中央财政困难群众救助补助资金（第二批）的通知</t>
  </si>
  <si>
    <t>新财社【2020】93号</t>
  </si>
  <si>
    <t>塔地财社【2020】67号</t>
  </si>
  <si>
    <t>新财社【2020】60号</t>
  </si>
  <si>
    <t>塔地财社【2020】67号（塔地财社【2020】60号）</t>
  </si>
  <si>
    <r>
      <rPr>
        <sz val="11"/>
        <color theme="1"/>
        <rFont val="宋体"/>
        <charset val="134"/>
        <scheme val="minor"/>
      </rPr>
      <t>0</t>
    </r>
    <r>
      <rPr>
        <sz val="11"/>
        <color theme="1"/>
        <rFont val="宋体"/>
        <charset val="134"/>
        <scheme val="minor"/>
      </rPr>
      <t>2001</t>
    </r>
  </si>
  <si>
    <r>
      <rPr>
        <sz val="11"/>
        <color theme="1"/>
        <rFont val="宋体"/>
        <charset val="134"/>
        <scheme val="minor"/>
      </rPr>
      <t>0</t>
    </r>
    <r>
      <rPr>
        <sz val="11"/>
        <color theme="1"/>
        <rFont val="宋体"/>
        <charset val="134"/>
        <scheme val="minor"/>
      </rPr>
      <t>1003</t>
    </r>
  </si>
  <si>
    <t>关于下达2020年中央财政城乡居民基本养老保险补助经费预算的通知</t>
  </si>
  <si>
    <t>新财社【2020】104号</t>
  </si>
  <si>
    <t>塔地财社【2020】70号</t>
  </si>
  <si>
    <t>关于下达2020年中央财政城乡居民基本养老保险补助经费预算的通知（仅纳入直达）</t>
  </si>
  <si>
    <t>新财社【2019】170号</t>
  </si>
  <si>
    <t>塔地财社【2020】70号（塔地财社【2019】91号）</t>
  </si>
  <si>
    <t>关于下达2020年中央财政城乡居民基本医疗保险补助资金的通知</t>
  </si>
  <si>
    <t>新财社【2020】84号</t>
  </si>
  <si>
    <t>塔地财社【2020】71号</t>
  </si>
  <si>
    <t>职业技能提升行动资金</t>
  </si>
  <si>
    <t>关于企业职工基本养老保险基金中央调剂资金参照直达资金管理有关问题的通知（仅纳入直达）</t>
  </si>
  <si>
    <t>新财社【2020】112号</t>
  </si>
  <si>
    <t>塔地财社【2020】80号</t>
  </si>
  <si>
    <t>关于将新冠肺炎疫情防控补助资金纳入直达资金管理的通知</t>
  </si>
  <si>
    <t>新财社【2020】114号</t>
  </si>
  <si>
    <t>塔地财社【2020】81号</t>
  </si>
  <si>
    <t>关于下达2020年度新冠肺炎疫情防控补助结算资金的通知</t>
  </si>
  <si>
    <t>新财社【2020】116号</t>
  </si>
  <si>
    <t>塔地财社【2020】82号</t>
  </si>
  <si>
    <t>关于拨付2020年中央财政公共服务卫生体系建设和重大疫情防控救治体系建设补助资金的通知</t>
  </si>
  <si>
    <t>新财社【2020】142号</t>
  </si>
  <si>
    <t>塔地财社【2020】88号</t>
  </si>
  <si>
    <t xml:space="preserve">关于拨付2020年城乡居民基本养老保险
中央财政补助资金（第二批）的通知
</t>
  </si>
  <si>
    <t>新财社【2020】158号</t>
  </si>
  <si>
    <t>塔地财社【2020】90号</t>
  </si>
  <si>
    <t>经济建设科</t>
  </si>
  <si>
    <t>关于提前下达2020年车辆购置税收入补助地方(第一批)用于一般公路建设项目资金预算的通知</t>
  </si>
  <si>
    <t>新财建〔2019〕449号</t>
  </si>
  <si>
    <t>塔地财建〔2020〕30号</t>
  </si>
  <si>
    <t>地区主管部门尚未提供分配方案和绩效目标</t>
  </si>
  <si>
    <t>关于提前下达2020年车辆购置税收入补助地方(第一批)用于一般公路建设项目资金预算的通知（统筹整合）</t>
  </si>
  <si>
    <t>塔地财建[2020]1号</t>
  </si>
  <si>
    <t>关于提前下达2020年中央农村环境整治资金预算的通知（统筹整合）</t>
  </si>
  <si>
    <t>新财建[2019]426号</t>
  </si>
  <si>
    <t>塔地财建[2019]145号</t>
  </si>
  <si>
    <t>关于提前下达2020年林业草原生态保护恢复资金预算的通知</t>
  </si>
  <si>
    <t>新财建[2019]434号</t>
  </si>
  <si>
    <t>塔地财建[2020]9号</t>
  </si>
  <si>
    <t>关于提前下达2020年林业草原生态保护恢复资金预算的通知（统筹整合）</t>
  </si>
  <si>
    <t>关于提前下达2020年林业改革发展资金预算的通知</t>
  </si>
  <si>
    <t>新财建[2019]435号</t>
  </si>
  <si>
    <t>塔地财建[2020]10号</t>
  </si>
  <si>
    <t>关于提前下达2020年林业改革发展资金预算的通知（统筹整合）</t>
  </si>
  <si>
    <t>关于调整2020年农村环境整治提前下达资金的通知（统筹整合）</t>
  </si>
  <si>
    <t>新财建[2020]7号</t>
  </si>
  <si>
    <t>塔地财建[2020]12号</t>
  </si>
  <si>
    <t>关于下达2020年中央农村环境整治资金预算的通知</t>
  </si>
  <si>
    <t>塔地财建〔2020〕17号</t>
  </si>
  <si>
    <t>关于下达2020年中央农村环境整治资金(第二批)（统筹整合部分）的通知</t>
  </si>
  <si>
    <t>新环资[2020]12号</t>
  </si>
  <si>
    <t>塔地财建〔2020〕19号</t>
  </si>
  <si>
    <t>关于下达2020年中央农村环境整治资金（第二批）的通知</t>
  </si>
  <si>
    <t>塔地财建〔2020〕27号</t>
  </si>
  <si>
    <t>关于提前下达2020年自治区财政林业专项资金预算（统筹整合部分）的通知</t>
  </si>
  <si>
    <t>新财建[2019]479号</t>
  </si>
  <si>
    <t>塔地财建〔2020〕6号</t>
  </si>
  <si>
    <t>关于提前下达2020年自治区预算内基本建设投资（统筹整合部分）预算的通知</t>
  </si>
  <si>
    <t>新财建[2019]481号</t>
  </si>
  <si>
    <t>塔地财建[2019]146号</t>
  </si>
  <si>
    <t>关于拨付2020年林业草原生态保护恢复资金（生态护林员补助）的通知</t>
  </si>
  <si>
    <t>新财资环〔2020〕20号</t>
  </si>
  <si>
    <t>塔地财建〔2020〕37号</t>
  </si>
  <si>
    <t xml:space="preserve">关于拨付自治区地方政府债券资金用于2020年第一批农村安居工程(统筹整合部分）的通知
</t>
  </si>
  <si>
    <t>新财建[2020]36号</t>
  </si>
  <si>
    <t>塔地财建〔2020〕15号</t>
  </si>
  <si>
    <t xml:space="preserve">关于拨付自治区地方政府债券资金用于2020年第一批农村安居工程的通知
</t>
  </si>
  <si>
    <t>新财建[2020]35号</t>
  </si>
  <si>
    <t>塔地财建〔2020〕18号</t>
  </si>
  <si>
    <t>关于下达应急物资储备保障体系建设补助中央直达资金预算的通知</t>
  </si>
  <si>
    <t>新财建[2020]132号</t>
  </si>
  <si>
    <t>塔地财建〔2020〕72号</t>
  </si>
  <si>
    <t xml:space="preserve">关于下达2020年中央产粮大县奖励资金（统筹整合部分）预算指标的通知
</t>
  </si>
  <si>
    <t>新财建〔2020〕124号</t>
  </si>
  <si>
    <t>塔地财建〔2020〕73号</t>
  </si>
  <si>
    <t xml:space="preserve">关于下达2020年中央产粮大县奖励资金预算的通知
</t>
  </si>
  <si>
    <t>新财建〔2020〕125号</t>
  </si>
  <si>
    <t>塔地财建〔2020〕74号</t>
  </si>
  <si>
    <t xml:space="preserve">关于拨付自治区地方政府债券资金用于2020年第二批农村安居工程（非统筹整合部分）的通知
</t>
  </si>
  <si>
    <t>新财资环〔2020〕47号</t>
  </si>
  <si>
    <t>塔地财建〔2020〕76号</t>
  </si>
  <si>
    <t xml:space="preserve">关于拨付自治区地方政府债券资金用于2020年第二批农村安居工程(统筹整合部分）的通知
</t>
  </si>
  <si>
    <t>新财资环〔2020〕46号</t>
  </si>
  <si>
    <t>塔地财建〔2020〕77号</t>
  </si>
  <si>
    <t xml:space="preserve">关于下达2020年林业改革发展资金预算（第二批）(统筹整合部分）的通知
</t>
  </si>
  <si>
    <t>新财资环〔2020〕33号</t>
  </si>
  <si>
    <t>塔地财建〔2020〕57号</t>
  </si>
  <si>
    <t>关于下达2020年林业草原生态保护恢复资金预算（第二批）（统筹整合部分）的通知</t>
  </si>
  <si>
    <t>新财资环〔2020〕34号</t>
  </si>
  <si>
    <t>塔地财建〔2020〕55号</t>
  </si>
  <si>
    <t xml:space="preserve">关于下达2020年中央产粮大县奖励资金（统筹整合部分）的通知
</t>
  </si>
  <si>
    <t>新财建〔2019〕403号</t>
  </si>
  <si>
    <t>塔地财建〔2020〕13号</t>
  </si>
  <si>
    <t xml:space="preserve">关于下达2020年林业草原生态保护恢复资金预算（第二批）的通知
</t>
  </si>
  <si>
    <t xml:space="preserve">塔地财建〔2020〕59号
</t>
  </si>
  <si>
    <t xml:space="preserve">关于下达2020年车辆购置税收入补助地方用于农村公路（统筹整合部分）资金预算（第二批）的通知
</t>
  </si>
  <si>
    <t>新财建〔2020〕93号</t>
  </si>
  <si>
    <t>塔地财建〔2020〕46号</t>
  </si>
  <si>
    <t xml:space="preserve">关于下达2020年林业改革发展资金预算（第二批）的通知
</t>
  </si>
  <si>
    <t>塔地财建〔2020〕60号</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</si>
</sst>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d"/>
    <numFmt numFmtId="177" formatCode="#,##0.00_ "/>
    <numFmt numFmtId="178" formatCode="yyyy&quot;年&quot;m&quot;月&quot;d&quot;日&quot;;@"/>
    <numFmt numFmtId="179" formatCode="0.000_ "/>
    <numFmt numFmtId="180" formatCode="0.00_ "/>
  </numFmts>
  <fonts count="49">
    <font>
      <sz val="11"/>
      <color theme="1"/>
      <name val="宋体"/>
      <charset val="134"/>
      <scheme val="minor"/>
    </font>
    <font>
      <sz val="11"/>
      <name val="宋体"/>
      <charset val="134"/>
      <scheme val="minor"/>
    </font>
    <font>
      <sz val="10"/>
      <name val="宋体"/>
      <charset val="134"/>
      <scheme val="minor"/>
    </font>
    <font>
      <sz val="10"/>
      <color rgb="FFFF0000"/>
      <name val="宋体"/>
      <charset val="134"/>
      <scheme val="minor"/>
    </font>
    <font>
      <b/>
      <sz val="18"/>
      <color theme="1"/>
      <name val="宋体"/>
      <charset val="134"/>
      <scheme val="minor"/>
    </font>
    <font>
      <sz val="11"/>
      <color theme="1"/>
      <name val="仿宋"/>
      <charset val="134"/>
    </font>
    <font>
      <sz val="10"/>
      <name val="仿宋_GB2312"/>
      <charset val="134"/>
    </font>
    <font>
      <sz val="10"/>
      <name val="宋体"/>
      <charset val="134"/>
    </font>
    <font>
      <sz val="10"/>
      <color theme="1"/>
      <name val="仿宋_GB2312"/>
      <charset val="134"/>
    </font>
    <font>
      <sz val="10"/>
      <color theme="1"/>
      <name val="宋体"/>
      <charset val="134"/>
    </font>
    <font>
      <b/>
      <sz val="11"/>
      <color theme="1"/>
      <name val="仿宋_GB2312"/>
      <charset val="134"/>
    </font>
    <font>
      <b/>
      <sz val="12"/>
      <color theme="1"/>
      <name val="宋体"/>
      <charset val="134"/>
      <scheme val="minor"/>
    </font>
    <font>
      <b/>
      <sz val="10"/>
      <color theme="1"/>
      <name val="宋体"/>
      <charset val="134"/>
      <scheme val="minor"/>
    </font>
    <font>
      <b/>
      <sz val="10"/>
      <color theme="1"/>
      <name val="宋体"/>
      <charset val="134"/>
    </font>
    <font>
      <b/>
      <sz val="11"/>
      <color theme="1"/>
      <name val="宋体"/>
      <charset val="134"/>
      <scheme val="minor"/>
    </font>
    <font>
      <sz val="11"/>
      <name val="宋体"/>
      <charset val="134"/>
    </font>
    <font>
      <sz val="12"/>
      <color indexed="8"/>
      <name val="宋体"/>
      <charset val="134"/>
    </font>
    <font>
      <sz val="10"/>
      <name val="微软雅黑"/>
      <charset val="134"/>
    </font>
    <font>
      <b/>
      <sz val="10"/>
      <name val="宋体"/>
      <charset val="134"/>
      <scheme val="minor"/>
    </font>
    <font>
      <b/>
      <sz val="10"/>
      <name val="宋体"/>
      <charset val="134"/>
    </font>
    <font>
      <sz val="10"/>
      <color theme="1"/>
      <name val="宋体"/>
      <charset val="134"/>
      <scheme val="minor"/>
    </font>
    <font>
      <sz val="11"/>
      <color theme="1"/>
      <name val="宋体"/>
      <charset val="134"/>
    </font>
    <font>
      <sz val="9"/>
      <name val="宋体"/>
      <charset val="134"/>
      <scheme val="minor"/>
    </font>
    <font>
      <sz val="8"/>
      <name val="方正黑体"/>
      <charset val="134"/>
    </font>
    <font>
      <b/>
      <sz val="14"/>
      <color theme="1"/>
      <name val="宋体"/>
      <charset val="134"/>
      <scheme val="minor"/>
    </font>
    <font>
      <b/>
      <sz val="12"/>
      <name val="仿宋"/>
      <charset val="134"/>
    </font>
    <font>
      <sz val="8"/>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b/>
      <sz val="11"/>
      <color rgb="FFFA7D00"/>
      <name val="宋体"/>
      <charset val="0"/>
      <scheme val="minor"/>
    </font>
    <font>
      <sz val="10"/>
      <color indexed="8"/>
      <name val="宋体"/>
      <charset val="134"/>
    </font>
    <font>
      <sz val="11"/>
      <color rgb="FFFA7D00"/>
      <name val="宋体"/>
      <charset val="0"/>
      <scheme val="minor"/>
    </font>
    <font>
      <sz val="10"/>
      <color theme="1"/>
      <name val="Calibri"/>
      <charset val="134"/>
    </font>
  </fonts>
  <fills count="41">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
      <patternFill patternType="solid">
        <fgColor theme="9" tint="0.599993896298105"/>
        <bgColor indexed="26"/>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
      <patternFill patternType="solid">
        <fgColor rgb="FFFFC000"/>
        <bgColor indexed="26"/>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27" fillId="29" borderId="0" applyNumberFormat="0" applyBorder="0" applyAlignment="0" applyProtection="0">
      <alignment vertical="center"/>
    </xf>
    <xf numFmtId="0" fontId="39" fillId="26" borderId="17" applyNumberFormat="0" applyAlignment="0" applyProtection="0">
      <alignment vertical="center"/>
    </xf>
    <xf numFmtId="44" fontId="0" fillId="0" borderId="0" applyFont="0" applyFill="0" applyBorder="0" applyAlignment="0" applyProtection="0">
      <alignment vertical="center"/>
    </xf>
    <xf numFmtId="0" fontId="0" fillId="0" borderId="0"/>
    <xf numFmtId="41" fontId="0" fillId="0" borderId="0" applyFont="0" applyFill="0" applyBorder="0" applyAlignment="0" applyProtection="0">
      <alignment vertical="center"/>
    </xf>
    <xf numFmtId="0" fontId="27" fillId="11" borderId="0" applyNumberFormat="0" applyBorder="0" applyAlignment="0" applyProtection="0">
      <alignment vertical="center"/>
    </xf>
    <xf numFmtId="0" fontId="31" fillId="12" borderId="0" applyNumberFormat="0" applyBorder="0" applyAlignment="0" applyProtection="0">
      <alignment vertical="center"/>
    </xf>
    <xf numFmtId="43" fontId="0" fillId="0" borderId="0" applyFont="0" applyFill="0" applyBorder="0" applyAlignment="0" applyProtection="0">
      <alignment vertical="center"/>
    </xf>
    <xf numFmtId="0" fontId="32" fillId="25"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8" borderId="14" applyNumberFormat="0" applyFont="0" applyAlignment="0" applyProtection="0">
      <alignment vertical="center"/>
    </xf>
    <xf numFmtId="0" fontId="32" fillId="40" borderId="0" applyNumberFormat="0" applyBorder="0" applyAlignment="0" applyProtection="0">
      <alignment vertical="center"/>
    </xf>
    <xf numFmtId="0" fontId="2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13" applyNumberFormat="0" applyFill="0" applyAlignment="0" applyProtection="0">
      <alignment vertical="center"/>
    </xf>
    <xf numFmtId="0" fontId="42" fillId="0" borderId="13" applyNumberFormat="0" applyFill="0" applyAlignment="0" applyProtection="0">
      <alignment vertical="center"/>
    </xf>
    <xf numFmtId="0" fontId="32" fillId="24" borderId="0" applyNumberFormat="0" applyBorder="0" applyAlignment="0" applyProtection="0">
      <alignment vertical="center"/>
    </xf>
    <xf numFmtId="0" fontId="29" fillId="0" borderId="16" applyNumberFormat="0" applyFill="0" applyAlignment="0" applyProtection="0">
      <alignment vertical="center"/>
    </xf>
    <xf numFmtId="0" fontId="32" fillId="23" borderId="0" applyNumberFormat="0" applyBorder="0" applyAlignment="0" applyProtection="0">
      <alignment vertical="center"/>
    </xf>
    <xf numFmtId="0" fontId="33" fillId="17" borderId="12" applyNumberFormat="0" applyAlignment="0" applyProtection="0">
      <alignment vertical="center"/>
    </xf>
    <xf numFmtId="0" fontId="45" fillId="17" borderId="17" applyNumberFormat="0" applyAlignment="0" applyProtection="0">
      <alignment vertical="center"/>
    </xf>
    <xf numFmtId="0" fontId="41" fillId="34" borderId="18" applyNumberFormat="0" applyAlignment="0" applyProtection="0">
      <alignment vertical="center"/>
    </xf>
    <xf numFmtId="0" fontId="27" fillId="28" borderId="0" applyNumberFormat="0" applyBorder="0" applyAlignment="0" applyProtection="0">
      <alignment vertical="center"/>
    </xf>
    <xf numFmtId="0" fontId="32" fillId="16" borderId="0" applyNumberFormat="0" applyBorder="0" applyAlignment="0" applyProtection="0">
      <alignment vertical="center"/>
    </xf>
    <xf numFmtId="0" fontId="47" fillId="0" borderId="19" applyNumberFormat="0" applyFill="0" applyAlignment="0" applyProtection="0">
      <alignment vertical="center"/>
    </xf>
    <xf numFmtId="0" fontId="35" fillId="0" borderId="15" applyNumberFormat="0" applyFill="0" applyAlignment="0" applyProtection="0">
      <alignment vertical="center"/>
    </xf>
    <xf numFmtId="0" fontId="40" fillId="27" borderId="0" applyNumberFormat="0" applyBorder="0" applyAlignment="0" applyProtection="0">
      <alignment vertical="center"/>
    </xf>
    <xf numFmtId="0" fontId="44" fillId="0" borderId="0">
      <alignment vertical="center"/>
    </xf>
    <xf numFmtId="0" fontId="38" fillId="22" borderId="0" applyNumberFormat="0" applyBorder="0" applyAlignment="0" applyProtection="0">
      <alignment vertical="center"/>
    </xf>
    <xf numFmtId="0" fontId="27" fillId="38" borderId="0" applyNumberFormat="0" applyBorder="0" applyAlignment="0" applyProtection="0">
      <alignment vertical="center"/>
    </xf>
    <xf numFmtId="0" fontId="32" fillId="15" borderId="0" applyNumberFormat="0" applyBorder="0" applyAlignment="0" applyProtection="0">
      <alignment vertical="center"/>
    </xf>
    <xf numFmtId="0" fontId="27" fillId="37" borderId="0" applyNumberFormat="0" applyBorder="0" applyAlignment="0" applyProtection="0">
      <alignment vertical="center"/>
    </xf>
    <xf numFmtId="0" fontId="27" fillId="33" borderId="0" applyNumberFormat="0" applyBorder="0" applyAlignment="0" applyProtection="0">
      <alignment vertical="center"/>
    </xf>
    <xf numFmtId="0" fontId="27" fillId="36" borderId="0" applyNumberFormat="0" applyBorder="0" applyAlignment="0" applyProtection="0">
      <alignment vertical="center"/>
    </xf>
    <xf numFmtId="0" fontId="27" fillId="32" borderId="0" applyNumberFormat="0" applyBorder="0" applyAlignment="0" applyProtection="0">
      <alignment vertical="center"/>
    </xf>
    <xf numFmtId="0" fontId="32" fillId="20" borderId="0" applyNumberFormat="0" applyBorder="0" applyAlignment="0" applyProtection="0">
      <alignment vertical="center"/>
    </xf>
    <xf numFmtId="0" fontId="32" fillId="14" borderId="0" applyNumberFormat="0" applyBorder="0" applyAlignment="0" applyProtection="0">
      <alignment vertical="center"/>
    </xf>
    <xf numFmtId="0" fontId="27" fillId="35" borderId="0" applyNumberFormat="0" applyBorder="0" applyAlignment="0" applyProtection="0">
      <alignment vertical="center"/>
    </xf>
    <xf numFmtId="0" fontId="27" fillId="31" borderId="0" applyNumberFormat="0" applyBorder="0" applyAlignment="0" applyProtection="0">
      <alignment vertical="center"/>
    </xf>
    <xf numFmtId="0" fontId="32" fillId="13" borderId="0" applyNumberFormat="0" applyBorder="0" applyAlignment="0" applyProtection="0">
      <alignment vertical="center"/>
    </xf>
    <xf numFmtId="0" fontId="0" fillId="0" borderId="0">
      <alignment vertical="center"/>
    </xf>
    <xf numFmtId="0" fontId="27" fillId="30" borderId="0" applyNumberFormat="0" applyBorder="0" applyAlignment="0" applyProtection="0">
      <alignment vertical="center"/>
    </xf>
    <xf numFmtId="0" fontId="32" fillId="39" borderId="0" applyNumberFormat="0" applyBorder="0" applyAlignment="0" applyProtection="0">
      <alignment vertical="center"/>
    </xf>
    <xf numFmtId="0" fontId="32" fillId="19" borderId="0" applyNumberFormat="0" applyBorder="0" applyAlignment="0" applyProtection="0">
      <alignment vertical="center"/>
    </xf>
    <xf numFmtId="0" fontId="27" fillId="10" borderId="0" applyNumberFormat="0" applyBorder="0" applyAlignment="0" applyProtection="0">
      <alignment vertical="center"/>
    </xf>
    <xf numFmtId="0" fontId="32" fillId="21" borderId="0" applyNumberFormat="0" applyBorder="0" applyAlignment="0" applyProtection="0">
      <alignment vertical="center"/>
    </xf>
    <xf numFmtId="0" fontId="0" fillId="0" borderId="0">
      <alignment vertical="center"/>
    </xf>
    <xf numFmtId="0" fontId="46" fillId="0" borderId="0">
      <alignment vertical="center"/>
    </xf>
  </cellStyleXfs>
  <cellXfs count="177">
    <xf numFmtId="0" fontId="0" fillId="0" borderId="0" xfId="0">
      <alignment vertical="center"/>
    </xf>
    <xf numFmtId="0" fontId="0" fillId="2" borderId="0" xfId="0" applyFill="1" applyAlignment="1"/>
    <xf numFmtId="0" fontId="1" fillId="2" borderId="1" xfId="0" applyFont="1" applyFill="1" applyBorder="1" applyAlignment="1"/>
    <xf numFmtId="0" fontId="1" fillId="0" borderId="1" xfId="0" applyFont="1" applyBorder="1">
      <alignment vertical="center"/>
    </xf>
    <xf numFmtId="0" fontId="1" fillId="3" borderId="1" xfId="0" applyFont="1" applyFill="1" applyBorder="1">
      <alignment vertical="center"/>
    </xf>
    <xf numFmtId="0" fontId="0" fillId="0" borderId="0" xfId="0" applyFill="1">
      <alignment vertical="center"/>
    </xf>
    <xf numFmtId="0" fontId="0" fillId="3" borderId="0" xfId="0" applyFont="1" applyFill="1">
      <alignment vertical="center"/>
    </xf>
    <xf numFmtId="0" fontId="0" fillId="2" borderId="0" xfId="0"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vertical="center"/>
    </xf>
    <xf numFmtId="0" fontId="1" fillId="4" borderId="0" xfId="0" applyFont="1" applyFill="1" applyAlignment="1"/>
    <xf numFmtId="0" fontId="2" fillId="3" borderId="0" xfId="0" applyFont="1" applyFill="1" applyAlignment="1">
      <alignment horizontal="center" vertical="center"/>
    </xf>
    <xf numFmtId="0" fontId="3" fillId="3" borderId="0" xfId="0" applyFont="1" applyFill="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0" fillId="8" borderId="1" xfId="0" applyFont="1" applyFill="1" applyBorder="1" applyAlignment="1">
      <alignment horizontal="center" vertical="center"/>
    </xf>
    <xf numFmtId="0" fontId="11" fillId="8" borderId="1" xfId="5" applyFont="1" applyFill="1" applyBorder="1" applyAlignment="1">
      <alignment horizontal="center" vertical="center" wrapText="1"/>
    </xf>
    <xf numFmtId="0" fontId="12" fillId="8" borderId="1" xfId="5" applyFont="1" applyFill="1" applyBorder="1" applyAlignment="1">
      <alignment horizontal="center" vertical="center" wrapText="1"/>
    </xf>
    <xf numFmtId="0" fontId="13" fillId="8" borderId="1" xfId="5" applyFont="1" applyFill="1" applyBorder="1" applyAlignment="1">
      <alignment horizontal="center" vertical="center" wrapText="1"/>
    </xf>
    <xf numFmtId="31" fontId="14" fillId="8" borderId="1" xfId="0" applyNumberFormat="1" applyFont="1" applyFill="1" applyBorder="1">
      <alignment vertical="center"/>
    </xf>
    <xf numFmtId="0" fontId="14" fillId="8" borderId="1" xfId="0" applyFont="1" applyFill="1" applyBorder="1">
      <alignment vertical="center"/>
    </xf>
    <xf numFmtId="0" fontId="0" fillId="0" borderId="1" xfId="0" applyBorder="1" applyAlignment="1">
      <alignment horizontal="center" vertical="center"/>
    </xf>
    <xf numFmtId="0" fontId="15" fillId="0" borderId="2" xfId="0" applyFont="1" applyFill="1" applyBorder="1" applyAlignment="1">
      <alignment horizontal="center" vertical="center" wrapText="1" shrinkToFit="1"/>
    </xf>
    <xf numFmtId="0" fontId="1" fillId="0" borderId="1" xfId="5" applyFont="1" applyBorder="1" applyAlignment="1">
      <alignment horizontal="center" vertical="center" wrapText="1"/>
    </xf>
    <xf numFmtId="0" fontId="0" fillId="0" borderId="1" xfId="5" applyFont="1" applyBorder="1" applyAlignment="1">
      <alignment horizontal="center" vertical="center" wrapText="1"/>
    </xf>
    <xf numFmtId="0" fontId="15" fillId="0" borderId="2"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0" fillId="0" borderId="1" xfId="5" applyFont="1" applyFill="1" applyBorder="1" applyAlignment="1">
      <alignment horizontal="center" vertical="center" wrapText="1"/>
    </xf>
    <xf numFmtId="0" fontId="16" fillId="0" borderId="1" xfId="53" applyFont="1" applyBorder="1" applyAlignment="1">
      <alignment horizontal="center" vertical="center" wrapText="1"/>
    </xf>
    <xf numFmtId="0" fontId="17" fillId="0" borderId="2" xfId="0"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shrinkToFit="1"/>
    </xf>
    <xf numFmtId="176" fontId="17" fillId="0" borderId="2" xfId="0"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0" fillId="8" borderId="1" xfId="0" applyFill="1" applyBorder="1" applyAlignment="1">
      <alignment horizontal="center" vertical="center"/>
    </xf>
    <xf numFmtId="0" fontId="18" fillId="8" borderId="1" xfId="5" applyFont="1" applyFill="1" applyBorder="1" applyAlignment="1">
      <alignment horizontal="center" vertical="center" wrapText="1"/>
    </xf>
    <xf numFmtId="0" fontId="19" fillId="8" borderId="1" xfId="5" applyFont="1" applyFill="1" applyBorder="1" applyAlignment="1">
      <alignment horizontal="center" vertical="center" wrapText="1"/>
    </xf>
    <xf numFmtId="0" fontId="0" fillId="0" borderId="1" xfId="52" applyFont="1" applyBorder="1" applyAlignment="1">
      <alignment horizontal="center" vertical="center" wrapText="1"/>
    </xf>
    <xf numFmtId="0" fontId="0" fillId="0" borderId="1" xfId="52" applyBorder="1" applyAlignment="1">
      <alignment horizontal="center" vertical="center" wrapText="1"/>
    </xf>
    <xf numFmtId="0" fontId="0" fillId="0" borderId="1" xfId="0" applyBorder="1" applyAlignment="1">
      <alignment vertical="center" wrapText="1"/>
    </xf>
    <xf numFmtId="0" fontId="2" fillId="0" borderId="1" xfId="5" applyFont="1" applyBorder="1" applyAlignment="1">
      <alignment horizontal="center" vertical="center" wrapText="1"/>
    </xf>
    <xf numFmtId="0" fontId="20" fillId="0" borderId="1" xfId="5" applyFont="1" applyBorder="1" applyAlignment="1">
      <alignment horizontal="center" vertical="center" wrapText="1"/>
    </xf>
    <xf numFmtId="0" fontId="0" fillId="0" borderId="1" xfId="0" applyBorder="1">
      <alignment vertical="center"/>
    </xf>
    <xf numFmtId="0" fontId="0" fillId="8" borderId="3" xfId="0" applyFill="1" applyBorder="1" applyAlignment="1">
      <alignment horizontal="center" vertical="center"/>
    </xf>
    <xf numFmtId="0" fontId="11" fillId="8" borderId="3" xfId="5" applyFont="1" applyFill="1" applyBorder="1" applyAlignment="1">
      <alignment horizontal="center" vertical="center" wrapText="1"/>
    </xf>
    <xf numFmtId="0" fontId="18" fillId="8" borderId="3" xfId="5" applyFont="1" applyFill="1" applyBorder="1" applyAlignment="1">
      <alignment horizontal="center" vertical="center" wrapText="1"/>
    </xf>
    <xf numFmtId="0" fontId="12" fillId="8" borderId="3" xfId="5" applyFont="1" applyFill="1" applyBorder="1" applyAlignment="1">
      <alignment horizontal="center" vertical="center" wrapText="1"/>
    </xf>
    <xf numFmtId="0" fontId="19" fillId="8" borderId="3" xfId="5" applyFont="1" applyFill="1" applyBorder="1" applyAlignment="1">
      <alignment horizontal="center" vertical="center" wrapText="1"/>
    </xf>
    <xf numFmtId="31" fontId="14" fillId="8" borderId="3" xfId="0" applyNumberFormat="1" applyFont="1" applyFill="1" applyBorder="1">
      <alignment vertical="center"/>
    </xf>
    <xf numFmtId="0" fontId="14" fillId="8" borderId="3" xfId="0" applyFont="1" applyFill="1" applyBorder="1">
      <alignment vertical="center"/>
    </xf>
    <xf numFmtId="0" fontId="2" fillId="0" borderId="1" xfId="5" applyFont="1" applyFill="1" applyBorder="1" applyAlignment="1">
      <alignment horizontal="center" vertical="center" wrapText="1"/>
    </xf>
    <xf numFmtId="0" fontId="2" fillId="0" borderId="1" xfId="0" applyFont="1" applyBorder="1" applyAlignment="1">
      <alignment horizontal="center" vertical="center" wrapText="1"/>
    </xf>
    <xf numFmtId="0" fontId="7" fillId="2" borderId="1" xfId="5" applyFont="1" applyFill="1" applyBorder="1" applyAlignment="1">
      <alignment horizontal="center" vertical="center" wrapText="1"/>
    </xf>
    <xf numFmtId="31" fontId="2" fillId="0" borderId="1" xfId="0" applyNumberFormat="1" applyFont="1" applyBorder="1" applyAlignment="1">
      <alignment horizontal="center" vertical="center"/>
    </xf>
    <xf numFmtId="0" fontId="6" fillId="4" borderId="1" xfId="0" applyFont="1" applyFill="1" applyBorder="1" applyAlignment="1">
      <alignment horizontal="center" vertical="center"/>
    </xf>
    <xf numFmtId="0" fontId="2" fillId="3" borderId="1" xfId="5"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4" borderId="1" xfId="5" applyFont="1" applyFill="1" applyBorder="1" applyAlignment="1">
      <alignment horizontal="center" vertical="center" wrapText="1"/>
    </xf>
    <xf numFmtId="31" fontId="2" fillId="3" borderId="1" xfId="0" applyNumberFormat="1" applyFont="1" applyFill="1" applyBorder="1" applyAlignment="1">
      <alignment horizontal="center" vertical="center"/>
    </xf>
    <xf numFmtId="0" fontId="7" fillId="0" borderId="1" xfId="5" applyFont="1" applyFill="1" applyBorder="1" applyAlignment="1">
      <alignment horizontal="center" vertical="center" wrapText="1"/>
    </xf>
    <xf numFmtId="0" fontId="0" fillId="0" borderId="4" xfId="0" applyBorder="1" applyAlignment="1">
      <alignment vertical="center"/>
    </xf>
    <xf numFmtId="0" fontId="20" fillId="0" borderId="4" xfId="5" applyFont="1" applyFill="1" applyBorder="1" applyAlignment="1">
      <alignment vertical="center" wrapText="1"/>
    </xf>
    <xf numFmtId="0" fontId="2" fillId="0" borderId="4" xfId="5" applyFont="1" applyFill="1" applyBorder="1" applyAlignment="1">
      <alignment vertical="center" wrapText="1"/>
    </xf>
    <xf numFmtId="0" fontId="20" fillId="0" borderId="4" xfId="0" applyFont="1" applyFill="1" applyBorder="1" applyAlignment="1">
      <alignment vertical="center"/>
    </xf>
    <xf numFmtId="0" fontId="9" fillId="2" borderId="4" xfId="5" applyFont="1" applyFill="1" applyBorder="1" applyAlignment="1">
      <alignment vertical="center" wrapText="1"/>
    </xf>
    <xf numFmtId="31" fontId="0" fillId="0" borderId="4" xfId="0" applyNumberFormat="1" applyBorder="1" applyAlignment="1">
      <alignment vertical="center"/>
    </xf>
    <xf numFmtId="0" fontId="0" fillId="0" borderId="1" xfId="0" applyBorder="1" applyAlignment="1">
      <alignment vertical="center"/>
    </xf>
    <xf numFmtId="0" fontId="20" fillId="0" borderId="1" xfId="5" applyFont="1" applyFill="1" applyBorder="1" applyAlignment="1">
      <alignment vertical="center" wrapText="1"/>
    </xf>
    <xf numFmtId="0" fontId="2" fillId="0" borderId="1" xfId="5" applyFont="1" applyFill="1" applyBorder="1" applyAlignment="1">
      <alignment vertical="center" wrapText="1"/>
    </xf>
    <xf numFmtId="0" fontId="20" fillId="0" borderId="1" xfId="0" applyFont="1" applyFill="1" applyBorder="1" applyAlignment="1">
      <alignment vertical="center"/>
    </xf>
    <xf numFmtId="0" fontId="9" fillId="2" borderId="1" xfId="5" applyFont="1" applyFill="1" applyBorder="1" applyAlignment="1">
      <alignment vertical="center" wrapText="1"/>
    </xf>
    <xf numFmtId="31" fontId="0" fillId="0" borderId="1" xfId="0" applyNumberFormat="1" applyBorder="1" applyAlignment="1">
      <alignment vertical="center"/>
    </xf>
    <xf numFmtId="31" fontId="0" fillId="0" borderId="1" xfId="0" applyNumberFormat="1" applyBorder="1">
      <alignment vertical="center"/>
    </xf>
    <xf numFmtId="0" fontId="20" fillId="0" borderId="1" xfId="5"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0" fillId="0" borderId="1" xfId="0" applyFill="1" applyBorder="1" applyAlignment="1">
      <alignment horizontal="center" vertical="center"/>
    </xf>
    <xf numFmtId="0" fontId="7" fillId="0" borderId="1" xfId="5" applyFont="1" applyFill="1" applyBorder="1" applyAlignment="1">
      <alignment horizontal="center" vertical="center" wrapText="1"/>
    </xf>
    <xf numFmtId="178" fontId="0" fillId="0" borderId="1" xfId="0" applyNumberFormat="1" applyFont="1" applyFill="1" applyBorder="1">
      <alignment vertical="center"/>
    </xf>
    <xf numFmtId="178" fontId="0" fillId="0" borderId="1" xfId="0" applyNumberFormat="1" applyFill="1" applyBorder="1">
      <alignment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8" fillId="6" borderId="3" xfId="0" applyFont="1" applyFill="1" applyBorder="1" applyAlignment="1">
      <alignment horizontal="center" vertical="center"/>
    </xf>
    <xf numFmtId="0" fontId="21" fillId="0" borderId="1" xfId="0" applyFont="1" applyBorder="1">
      <alignment vertical="center"/>
    </xf>
    <xf numFmtId="0" fontId="0" fillId="8" borderId="1" xfId="0" applyFill="1" applyBorder="1">
      <alignment vertical="center"/>
    </xf>
    <xf numFmtId="0" fontId="1" fillId="0" borderId="1" xfId="0" applyFont="1" applyBorder="1">
      <alignment vertical="center"/>
    </xf>
    <xf numFmtId="0" fontId="1" fillId="3" borderId="1" xfId="0" applyFont="1" applyFill="1" applyBorder="1">
      <alignment vertical="center"/>
    </xf>
    <xf numFmtId="0" fontId="2" fillId="0" borderId="1" xfId="0" applyFont="1" applyBorder="1">
      <alignment vertical="center"/>
    </xf>
    <xf numFmtId="0" fontId="2" fillId="0" borderId="1" xfId="0" applyFont="1" applyBorder="1">
      <alignment vertical="center"/>
    </xf>
    <xf numFmtId="0" fontId="0" fillId="0" borderId="1" xfId="0" applyFill="1" applyBorder="1">
      <alignment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2" fillId="0" borderId="1" xfId="0" applyFont="1" applyBorder="1" applyAlignment="1">
      <alignment vertical="center" wrapText="1"/>
    </xf>
    <xf numFmtId="0" fontId="23" fillId="3" borderId="1" xfId="0" applyFont="1" applyFill="1" applyBorder="1" applyAlignment="1">
      <alignment horizontal="center" vertical="center"/>
    </xf>
    <xf numFmtId="0" fontId="1" fillId="0" borderId="1" xfId="0" applyFont="1" applyBorder="1">
      <alignment vertical="center"/>
    </xf>
    <xf numFmtId="0" fontId="0" fillId="0" borderId="4" xfId="0" applyBorder="1">
      <alignment vertical="center"/>
    </xf>
    <xf numFmtId="180" fontId="11" fillId="8" borderId="1" xfId="5" applyNumberFormat="1" applyFont="1" applyFill="1" applyBorder="1" applyAlignment="1">
      <alignment horizontal="center" vertical="center" wrapText="1"/>
    </xf>
    <xf numFmtId="0" fontId="2" fillId="8" borderId="1" xfId="5" applyFont="1" applyFill="1" applyBorder="1" applyAlignment="1">
      <alignment horizontal="center" vertical="center" wrapText="1"/>
    </xf>
    <xf numFmtId="0" fontId="0" fillId="3" borderId="1" xfId="0" applyFont="1" applyFill="1" applyBorder="1" applyAlignment="1">
      <alignment horizontal="center"/>
    </xf>
    <xf numFmtId="0" fontId="9" fillId="3" borderId="1" xfId="0" applyFont="1" applyFill="1" applyBorder="1" applyAlignment="1">
      <alignment vertical="center"/>
    </xf>
    <xf numFmtId="0" fontId="20" fillId="3" borderId="1" xfId="0" applyFont="1" applyFill="1" applyBorder="1" applyAlignment="1">
      <alignment horizontal="center" vertical="center"/>
    </xf>
    <xf numFmtId="0" fontId="20" fillId="3" borderId="1" xfId="0" applyFont="1" applyFill="1" applyBorder="1" applyAlignment="1">
      <alignment horizontal="left" vertical="center"/>
    </xf>
    <xf numFmtId="0" fontId="9"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9" fillId="3" borderId="1" xfId="0" applyFont="1" applyFill="1" applyBorder="1" applyAlignment="1">
      <alignment horizontal="center"/>
    </xf>
    <xf numFmtId="0" fontId="9" fillId="3" borderId="2" xfId="0" applyFont="1" applyFill="1" applyBorder="1" applyAlignment="1">
      <alignment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left" vertical="center"/>
    </xf>
    <xf numFmtId="0" fontId="9" fillId="3" borderId="2" xfId="0" applyFont="1" applyFill="1" applyBorder="1" applyAlignment="1">
      <alignment horizontal="center" vertical="center" wrapText="1"/>
    </xf>
    <xf numFmtId="0" fontId="0" fillId="3" borderId="2" xfId="0" applyFont="1" applyFill="1" applyBorder="1" applyAlignment="1">
      <alignment horizontal="center" vertical="center"/>
    </xf>
    <xf numFmtId="0" fontId="1" fillId="0" borderId="1" xfId="0" applyFont="1" applyFill="1" applyBorder="1" applyAlignment="1">
      <alignment horizontal="center"/>
    </xf>
    <xf numFmtId="0" fontId="7" fillId="0" borderId="2" xfId="0" applyFont="1" applyFill="1" applyBorder="1" applyAlignment="1">
      <alignment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4" fontId="20" fillId="0" borderId="1" xfId="0" applyNumberFormat="1" applyFont="1" applyFill="1" applyBorder="1" applyAlignment="1">
      <alignment horizontal="center" vertical="center"/>
    </xf>
    <xf numFmtId="14" fontId="20" fillId="0" borderId="1" xfId="0" applyNumberFormat="1" applyFont="1" applyFill="1" applyBorder="1" applyAlignment="1">
      <alignment horizontal="center" vertical="center" wrapText="1"/>
    </xf>
    <xf numFmtId="0" fontId="9" fillId="3" borderId="1" xfId="0" applyFont="1" applyFill="1" applyBorder="1" applyAlignment="1"/>
    <xf numFmtId="0" fontId="0" fillId="3" borderId="1" xfId="0" applyFont="1" applyFill="1" applyBorder="1" applyAlignment="1"/>
    <xf numFmtId="0" fontId="0" fillId="3" borderId="1" xfId="0" applyFont="1" applyFill="1" applyBorder="1" applyAlignment="1">
      <alignment horizontal="right"/>
    </xf>
    <xf numFmtId="0" fontId="9" fillId="3" borderId="1" xfId="0" applyFont="1" applyFill="1" applyBorder="1" applyAlignment="1">
      <alignment horizontal="right"/>
    </xf>
    <xf numFmtId="0" fontId="0" fillId="3" borderId="10" xfId="0" applyFont="1" applyFill="1" applyBorder="1" applyAlignment="1"/>
    <xf numFmtId="179" fontId="24" fillId="3" borderId="11" xfId="33" applyNumberFormat="1" applyFont="1" applyFill="1" applyBorder="1" applyAlignment="1">
      <alignment horizontal="center" vertical="center" wrapText="1"/>
    </xf>
    <xf numFmtId="0" fontId="9" fillId="3" borderId="2" xfId="0" applyFont="1" applyFill="1" applyBorder="1" applyAlignment="1"/>
    <xf numFmtId="0" fontId="0" fillId="3" borderId="2" xfId="0" applyFont="1" applyFill="1" applyBorder="1" applyAlignment="1"/>
    <xf numFmtId="0" fontId="7" fillId="0" borderId="2" xfId="0" applyFont="1" applyFill="1" applyBorder="1" applyAlignment="1">
      <alignment vertical="center"/>
    </xf>
    <xf numFmtId="0" fontId="20"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0" fillId="0" borderId="1" xfId="0" applyFont="1" applyFill="1" applyBorder="1" applyAlignment="1">
      <alignment vertical="center"/>
    </xf>
    <xf numFmtId="0" fontId="25" fillId="0" borderId="1" xfId="0" applyFont="1" applyFill="1" applyBorder="1" applyAlignment="1">
      <alignment horizontal="center" vertical="center"/>
    </xf>
    <xf numFmtId="0" fontId="0" fillId="3" borderId="1" xfId="0" applyFont="1" applyFill="1" applyBorder="1" applyAlignment="1">
      <alignment vertical="center"/>
    </xf>
    <xf numFmtId="0" fontId="9" fillId="3" borderId="2" xfId="0" applyFont="1" applyFill="1" applyBorder="1" applyAlignment="1">
      <alignment vertical="center"/>
    </xf>
    <xf numFmtId="0" fontId="0" fillId="3" borderId="2" xfId="0" applyFont="1" applyFill="1" applyBorder="1" applyAlignment="1">
      <alignment vertical="center"/>
    </xf>
    <xf numFmtId="0" fontId="11" fillId="0" borderId="1" xfId="5" applyFont="1" applyFill="1" applyBorder="1" applyAlignment="1">
      <alignment horizontal="center" vertical="center" wrapText="1"/>
    </xf>
    <xf numFmtId="0" fontId="18" fillId="0" borderId="1" xfId="5" applyFont="1" applyFill="1" applyBorder="1" applyAlignment="1">
      <alignment horizontal="center" vertical="center" wrapText="1"/>
    </xf>
    <xf numFmtId="0" fontId="0"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57"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31" fontId="0" fillId="0" borderId="1" xfId="0" applyNumberFormat="1" applyFont="1" applyFill="1" applyBorder="1" applyAlignment="1">
      <alignment vertical="center"/>
    </xf>
    <xf numFmtId="0" fontId="2" fillId="3" borderId="1" xfId="0" applyFont="1" applyFill="1" applyBorder="1" applyAlignment="1">
      <alignment horizontal="center" vertical="center"/>
    </xf>
    <xf numFmtId="0" fontId="7" fillId="3" borderId="1" xfId="52" applyFont="1" applyFill="1" applyBorder="1" applyAlignment="1">
      <alignment horizontal="left" vertical="center" wrapText="1"/>
    </xf>
    <xf numFmtId="31" fontId="2" fillId="3" borderId="1" xfId="46" applyNumberFormat="1" applyFont="1" applyFill="1" applyBorder="1" applyAlignment="1">
      <alignment horizontal="center" vertical="center"/>
    </xf>
    <xf numFmtId="0" fontId="3" fillId="3" borderId="1" xfId="0" applyFont="1" applyFill="1" applyBorder="1" applyAlignment="1">
      <alignment horizontal="center" vertical="center"/>
    </xf>
    <xf numFmtId="0" fontId="2" fillId="7" borderId="1" xfId="0" applyFont="1" applyFill="1" applyBorder="1" applyAlignment="1">
      <alignment horizontal="center" vertical="center"/>
    </xf>
    <xf numFmtId="0" fontId="7" fillId="0" borderId="1" xfId="52"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31" fontId="2" fillId="0" borderId="1" xfId="46" applyNumberFormat="1" applyFont="1" applyFill="1" applyBorder="1" applyAlignment="1">
      <alignment horizontal="center" vertical="center"/>
    </xf>
    <xf numFmtId="0" fontId="2" fillId="0" borderId="1" xfId="5" applyFont="1" applyFill="1" applyBorder="1" applyAlignment="1">
      <alignment horizontal="center" vertical="center" wrapText="1"/>
    </xf>
    <xf numFmtId="4" fontId="2" fillId="0" borderId="1" xfId="5" applyNumberFormat="1" applyFont="1" applyFill="1" applyBorder="1" applyAlignment="1">
      <alignment horizontal="center" vertical="center" wrapText="1"/>
    </xf>
    <xf numFmtId="177" fontId="2" fillId="0" borderId="1" xfId="5"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xf>
    <xf numFmtId="4" fontId="7" fillId="3" borderId="1" xfId="52"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_资金分配表"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B182"/>
  <sheetViews>
    <sheetView tabSelected="1" workbookViewId="0">
      <selection activeCell="G11" sqref="G11"/>
    </sheetView>
  </sheetViews>
  <sheetFormatPr defaultColWidth="9" defaultRowHeight="13.5"/>
  <cols>
    <col min="1" max="1" width="5.25" customWidth="1"/>
    <col min="2" max="2" width="29.375" customWidth="1"/>
    <col min="3" max="3" width="12.375" customWidth="1"/>
    <col min="4" max="4" width="9.25"/>
    <col min="5" max="5" width="15.375" customWidth="1"/>
    <col min="6" max="6" width="18.875" customWidth="1"/>
    <col min="7" max="7" width="16.125" customWidth="1"/>
    <col min="8" max="8" width="14.75" customWidth="1"/>
    <col min="9" max="9" width="12.875"/>
    <col min="10" max="10" width="10.375"/>
    <col min="11" max="14" width="11.625"/>
    <col min="15" max="17" width="10.375"/>
  </cols>
  <sheetData>
    <row r="2" ht="33.75" customHeight="1" spans="1:18">
      <c r="A2" s="13" t="s">
        <v>0</v>
      </c>
      <c r="B2" s="13"/>
      <c r="C2" s="13"/>
      <c r="D2" s="13"/>
      <c r="E2" s="13"/>
      <c r="F2" s="13"/>
      <c r="G2" s="13"/>
      <c r="H2" s="13"/>
      <c r="I2" s="13"/>
      <c r="J2" s="13"/>
      <c r="K2" s="13"/>
      <c r="L2" s="13"/>
      <c r="M2" s="13"/>
      <c r="N2" s="13"/>
      <c r="O2" s="13"/>
      <c r="P2" s="13"/>
      <c r="Q2" s="13"/>
      <c r="R2" s="13"/>
    </row>
    <row r="3" ht="18" customHeight="1" spans="8:8">
      <c r="H3" s="14"/>
    </row>
    <row r="4" s="1" customFormat="1" ht="18" customHeight="1" spans="1:18">
      <c r="A4" s="15" t="s">
        <v>1</v>
      </c>
      <c r="B4" s="16" t="s">
        <v>2</v>
      </c>
      <c r="C4" s="15" t="s">
        <v>3</v>
      </c>
      <c r="D4" s="17" t="s">
        <v>4</v>
      </c>
      <c r="E4" s="17" t="s">
        <v>5</v>
      </c>
      <c r="F4" s="17" t="s">
        <v>6</v>
      </c>
      <c r="G4" s="18" t="s">
        <v>7</v>
      </c>
      <c r="H4" s="18" t="s">
        <v>8</v>
      </c>
      <c r="I4" s="89" t="s">
        <v>9</v>
      </c>
      <c r="J4" s="90" t="s">
        <v>10</v>
      </c>
      <c r="K4" s="91"/>
      <c r="L4" s="91"/>
      <c r="M4" s="91"/>
      <c r="N4" s="91"/>
      <c r="O4" s="91"/>
      <c r="P4" s="91"/>
      <c r="Q4" s="101"/>
      <c r="R4" s="102" t="s">
        <v>11</v>
      </c>
    </row>
    <row r="5" s="1" customFormat="1" ht="30.75" customHeight="1" spans="1:18">
      <c r="A5" s="15"/>
      <c r="B5" s="16"/>
      <c r="C5" s="15"/>
      <c r="D5" s="17"/>
      <c r="E5" s="15" t="s">
        <v>12</v>
      </c>
      <c r="F5" s="17" t="s">
        <v>13</v>
      </c>
      <c r="G5" s="18"/>
      <c r="H5" s="18"/>
      <c r="I5" s="92"/>
      <c r="J5" s="92" t="s">
        <v>14</v>
      </c>
      <c r="K5" s="92" t="s">
        <v>15</v>
      </c>
      <c r="L5" s="92" t="s">
        <v>16</v>
      </c>
      <c r="M5" s="92" t="s">
        <v>17</v>
      </c>
      <c r="N5" s="92" t="s">
        <v>18</v>
      </c>
      <c r="O5" s="92" t="s">
        <v>19</v>
      </c>
      <c r="P5" s="92" t="s">
        <v>20</v>
      </c>
      <c r="Q5" s="92" t="s">
        <v>21</v>
      </c>
      <c r="R5" s="103"/>
    </row>
    <row r="6" s="1" customFormat="1" ht="30.75" customHeight="1" spans="1:18">
      <c r="A6" s="19"/>
      <c r="B6" s="20" t="s">
        <v>22</v>
      </c>
      <c r="C6" s="21">
        <f>C7+C15+C18+C20+C35+C60+C70+C105+C109+C155</f>
        <v>804932.901</v>
      </c>
      <c r="D6" s="22"/>
      <c r="E6" s="19"/>
      <c r="F6" s="22"/>
      <c r="G6" s="23"/>
      <c r="H6" s="23"/>
      <c r="I6" s="21">
        <f>I7+I15+I18+I20+I35+I60+I70+I105+I109+I155</f>
        <v>804932.901</v>
      </c>
      <c r="J6" s="93"/>
      <c r="K6" s="93"/>
      <c r="L6" s="93"/>
      <c r="M6" s="93"/>
      <c r="N6" s="93"/>
      <c r="O6" s="93"/>
      <c r="P6" s="93"/>
      <c r="Q6" s="93"/>
      <c r="R6" s="104"/>
    </row>
    <row r="7" ht="36" customHeight="1" spans="1:18">
      <c r="A7" s="24"/>
      <c r="B7" s="25" t="s">
        <v>23</v>
      </c>
      <c r="C7" s="26">
        <f>SUM(C8:C14)</f>
        <v>69891</v>
      </c>
      <c r="D7" s="26"/>
      <c r="E7" s="26"/>
      <c r="F7" s="27"/>
      <c r="G7" s="28"/>
      <c r="H7" s="29"/>
      <c r="I7" s="26">
        <f>SUM(I8:I14)</f>
        <v>69891</v>
      </c>
      <c r="J7" s="26">
        <f t="shared" ref="J7:Q7" si="0">SUM(J8:J14)</f>
        <v>0</v>
      </c>
      <c r="K7" s="26">
        <f t="shared" si="0"/>
        <v>24374</v>
      </c>
      <c r="L7" s="26">
        <f t="shared" si="0"/>
        <v>19722</v>
      </c>
      <c r="M7" s="26">
        <f t="shared" si="0"/>
        <v>350</v>
      </c>
      <c r="N7" s="26">
        <f t="shared" si="0"/>
        <v>350</v>
      </c>
      <c r="O7" s="26">
        <f t="shared" si="0"/>
        <v>13829</v>
      </c>
      <c r="P7" s="26">
        <f t="shared" si="0"/>
        <v>6785</v>
      </c>
      <c r="Q7" s="26">
        <f t="shared" si="0"/>
        <v>4231</v>
      </c>
      <c r="R7" s="95"/>
    </row>
    <row r="8" ht="36" customHeight="1" spans="1:18">
      <c r="A8" s="30">
        <v>1</v>
      </c>
      <c r="B8" s="31" t="s">
        <v>24</v>
      </c>
      <c r="C8" s="32">
        <v>15006</v>
      </c>
      <c r="D8" s="33" t="s">
        <v>25</v>
      </c>
      <c r="E8" s="34" t="s">
        <v>26</v>
      </c>
      <c r="F8" s="34" t="s">
        <v>27</v>
      </c>
      <c r="G8" s="35" t="s">
        <v>28</v>
      </c>
      <c r="H8" s="35" t="s">
        <v>29</v>
      </c>
      <c r="I8" s="94">
        <f>SUM(J8:Q8)</f>
        <v>15006</v>
      </c>
      <c r="J8" s="51"/>
      <c r="K8" s="51">
        <v>2463</v>
      </c>
      <c r="L8" s="51">
        <v>3961</v>
      </c>
      <c r="M8" s="51"/>
      <c r="N8" s="51"/>
      <c r="O8" s="51">
        <v>3942</v>
      </c>
      <c r="P8" s="51">
        <v>2734</v>
      </c>
      <c r="Q8" s="51">
        <v>1906</v>
      </c>
      <c r="R8" s="51"/>
    </row>
    <row r="9" ht="42.75" customHeight="1" spans="1:18">
      <c r="A9" s="30">
        <v>2</v>
      </c>
      <c r="B9" s="31" t="s">
        <v>30</v>
      </c>
      <c r="C9" s="32">
        <v>5829</v>
      </c>
      <c r="D9" s="36" t="s">
        <v>31</v>
      </c>
      <c r="E9" s="34" t="s">
        <v>32</v>
      </c>
      <c r="F9" s="34" t="s">
        <v>33</v>
      </c>
      <c r="G9" s="35" t="s">
        <v>34</v>
      </c>
      <c r="H9" s="35" t="s">
        <v>35</v>
      </c>
      <c r="I9" s="94">
        <f>SUM(J9:Q9)</f>
        <v>5829</v>
      </c>
      <c r="J9" s="51"/>
      <c r="K9" s="51">
        <v>590</v>
      </c>
      <c r="L9" s="51">
        <v>2008</v>
      </c>
      <c r="M9" s="51"/>
      <c r="N9" s="51"/>
      <c r="O9" s="51">
        <v>1646</v>
      </c>
      <c r="P9" s="51">
        <v>1071</v>
      </c>
      <c r="Q9" s="51">
        <v>514</v>
      </c>
      <c r="R9" s="51"/>
    </row>
    <row r="10" ht="42.75" customHeight="1" spans="1:18">
      <c r="A10" s="30">
        <v>3</v>
      </c>
      <c r="B10" s="37" t="s">
        <v>36</v>
      </c>
      <c r="C10" s="32">
        <v>4751</v>
      </c>
      <c r="D10" s="36" t="s">
        <v>25</v>
      </c>
      <c r="E10" s="38" t="s">
        <v>37</v>
      </c>
      <c r="F10" s="38" t="s">
        <v>38</v>
      </c>
      <c r="G10" s="39">
        <v>43944</v>
      </c>
      <c r="H10" s="39">
        <v>43948</v>
      </c>
      <c r="I10" s="94">
        <v>4751</v>
      </c>
      <c r="J10" s="51"/>
      <c r="K10" s="51">
        <v>760</v>
      </c>
      <c r="L10" s="51">
        <v>2147</v>
      </c>
      <c r="M10" s="51"/>
      <c r="N10" s="51"/>
      <c r="O10" s="51">
        <v>1023</v>
      </c>
      <c r="P10" s="51">
        <v>549</v>
      </c>
      <c r="Q10" s="51">
        <v>272</v>
      </c>
      <c r="R10" s="51"/>
    </row>
    <row r="11" ht="42.75" customHeight="1" spans="1:18">
      <c r="A11" s="30">
        <v>4</v>
      </c>
      <c r="B11" s="37" t="s">
        <v>39</v>
      </c>
      <c r="C11" s="32">
        <v>1704</v>
      </c>
      <c r="D11" s="36" t="s">
        <v>40</v>
      </c>
      <c r="E11" s="38" t="s">
        <v>41</v>
      </c>
      <c r="F11" s="38" t="s">
        <v>42</v>
      </c>
      <c r="G11" s="39">
        <v>43973</v>
      </c>
      <c r="H11" s="39">
        <v>43978</v>
      </c>
      <c r="I11" s="94">
        <f>SUM(K11:Q11)</f>
        <v>1704</v>
      </c>
      <c r="J11" s="51"/>
      <c r="K11" s="51">
        <v>124</v>
      </c>
      <c r="L11" s="51">
        <v>124</v>
      </c>
      <c r="M11" s="51"/>
      <c r="N11" s="51"/>
      <c r="O11" s="51">
        <v>1143</v>
      </c>
      <c r="P11" s="51">
        <v>124</v>
      </c>
      <c r="Q11" s="51">
        <v>189</v>
      </c>
      <c r="R11" s="51"/>
    </row>
    <row r="12" ht="42.75" customHeight="1" spans="1:18">
      <c r="A12" s="30">
        <v>5</v>
      </c>
      <c r="B12" s="40"/>
      <c r="C12" s="32">
        <v>1555</v>
      </c>
      <c r="D12" s="36" t="s">
        <v>31</v>
      </c>
      <c r="E12" s="38" t="s">
        <v>43</v>
      </c>
      <c r="F12" s="38" t="s">
        <v>44</v>
      </c>
      <c r="G12" s="41">
        <v>44011</v>
      </c>
      <c r="H12" s="41">
        <v>44012</v>
      </c>
      <c r="I12" s="94">
        <v>1555</v>
      </c>
      <c r="J12" s="51"/>
      <c r="K12" s="51">
        <v>205</v>
      </c>
      <c r="L12" s="51">
        <v>250</v>
      </c>
      <c r="M12" s="51">
        <v>350</v>
      </c>
      <c r="N12" s="51">
        <v>350</v>
      </c>
      <c r="O12" s="51">
        <v>75</v>
      </c>
      <c r="P12" s="51">
        <v>75</v>
      </c>
      <c r="Q12" s="51"/>
      <c r="R12" s="51"/>
    </row>
    <row r="13" ht="42.75" customHeight="1" spans="1:18">
      <c r="A13" s="30">
        <v>6</v>
      </c>
      <c r="B13" s="37" t="s">
        <v>45</v>
      </c>
      <c r="C13" s="32">
        <v>1046</v>
      </c>
      <c r="D13" s="36" t="s">
        <v>31</v>
      </c>
      <c r="E13" s="38" t="s">
        <v>46</v>
      </c>
      <c r="F13" s="38" t="s">
        <v>47</v>
      </c>
      <c r="G13" s="42">
        <v>44011</v>
      </c>
      <c r="H13" s="42">
        <v>44012</v>
      </c>
      <c r="I13" s="94">
        <f>SUM(K13:Q13)</f>
        <v>1046</v>
      </c>
      <c r="J13" s="51"/>
      <c r="K13" s="51">
        <v>232</v>
      </c>
      <c r="L13" s="51">
        <v>232</v>
      </c>
      <c r="M13" s="51"/>
      <c r="N13" s="51"/>
      <c r="O13" s="51"/>
      <c r="P13" s="51">
        <v>232</v>
      </c>
      <c r="Q13" s="51">
        <v>350</v>
      </c>
      <c r="R13" s="51"/>
    </row>
    <row r="14" ht="42.75" customHeight="1" spans="1:18">
      <c r="A14" s="30">
        <v>7</v>
      </c>
      <c r="B14" s="37" t="s">
        <v>48</v>
      </c>
      <c r="C14" s="32">
        <v>40000</v>
      </c>
      <c r="D14" s="36" t="s">
        <v>31</v>
      </c>
      <c r="E14" s="38" t="s">
        <v>49</v>
      </c>
      <c r="F14" s="38" t="s">
        <v>50</v>
      </c>
      <c r="G14" s="42">
        <v>44058</v>
      </c>
      <c r="H14" s="42">
        <v>44063</v>
      </c>
      <c r="I14" s="94">
        <v>40000</v>
      </c>
      <c r="J14" s="51"/>
      <c r="K14" s="51">
        <v>20000</v>
      </c>
      <c r="L14" s="51">
        <v>11000</v>
      </c>
      <c r="M14" s="51"/>
      <c r="N14" s="51"/>
      <c r="O14" s="51">
        <v>6000</v>
      </c>
      <c r="P14" s="51">
        <v>2000</v>
      </c>
      <c r="Q14" s="51">
        <v>1000</v>
      </c>
      <c r="R14" s="51"/>
    </row>
    <row r="15" ht="36" customHeight="1" spans="1:18">
      <c r="A15" s="43"/>
      <c r="B15" s="25" t="s">
        <v>51</v>
      </c>
      <c r="C15" s="44">
        <f>SUM(C16:C17)</f>
        <v>405.76</v>
      </c>
      <c r="D15" s="26"/>
      <c r="E15" s="26"/>
      <c r="F15" s="45"/>
      <c r="G15" s="28"/>
      <c r="H15" s="29"/>
      <c r="I15" s="29">
        <f>SUM(I16:I17)</f>
        <v>405.76</v>
      </c>
      <c r="J15" s="95"/>
      <c r="K15" s="29">
        <f>SUM(K16:K17)</f>
        <v>9.24</v>
      </c>
      <c r="L15" s="29">
        <f t="shared" ref="L15:Q15" si="1">SUM(L16:L17)</f>
        <v>12.18</v>
      </c>
      <c r="M15" s="29">
        <f t="shared" si="1"/>
        <v>119.42</v>
      </c>
      <c r="N15" s="29">
        <f t="shared" si="1"/>
        <v>55.74</v>
      </c>
      <c r="O15" s="29">
        <f t="shared" si="1"/>
        <v>0.12</v>
      </c>
      <c r="P15" s="29">
        <f t="shared" si="1"/>
        <v>105.4</v>
      </c>
      <c r="Q15" s="29">
        <f t="shared" si="1"/>
        <v>103.66</v>
      </c>
      <c r="R15" s="95"/>
    </row>
    <row r="16" ht="36" customHeight="1" spans="1:18">
      <c r="A16" s="30">
        <v>1</v>
      </c>
      <c r="B16" s="46" t="s">
        <v>52</v>
      </c>
      <c r="C16" s="47">
        <v>370</v>
      </c>
      <c r="D16" s="47" t="s">
        <v>25</v>
      </c>
      <c r="E16" s="46" t="s">
        <v>53</v>
      </c>
      <c r="F16" s="46" t="s">
        <v>54</v>
      </c>
      <c r="G16" s="46" t="s">
        <v>55</v>
      </c>
      <c r="H16" s="46" t="s">
        <v>56</v>
      </c>
      <c r="I16" s="47">
        <f>SUM(K16:Q16)</f>
        <v>370</v>
      </c>
      <c r="J16" s="47">
        <v>0</v>
      </c>
      <c r="K16" s="47">
        <v>6.195</v>
      </c>
      <c r="L16" s="47">
        <v>8.985</v>
      </c>
      <c r="M16" s="47">
        <v>115.43</v>
      </c>
      <c r="N16" s="47">
        <v>34.44</v>
      </c>
      <c r="O16" s="47">
        <v>0.06</v>
      </c>
      <c r="P16" s="47">
        <v>102.91</v>
      </c>
      <c r="Q16" s="47">
        <v>101.98</v>
      </c>
      <c r="R16" s="48"/>
    </row>
    <row r="17" ht="47.25" customHeight="1" spans="1:18">
      <c r="A17" s="47">
        <v>2</v>
      </c>
      <c r="B17" s="46" t="s">
        <v>57</v>
      </c>
      <c r="C17" s="47">
        <v>35.76</v>
      </c>
      <c r="D17" s="47" t="s">
        <v>31</v>
      </c>
      <c r="E17" s="46" t="s">
        <v>58</v>
      </c>
      <c r="F17" s="46" t="s">
        <v>59</v>
      </c>
      <c r="G17" s="46" t="s">
        <v>60</v>
      </c>
      <c r="H17" s="46" t="s">
        <v>56</v>
      </c>
      <c r="I17" s="47">
        <v>35.76</v>
      </c>
      <c r="J17" s="47">
        <v>0</v>
      </c>
      <c r="K17" s="47">
        <v>3.045</v>
      </c>
      <c r="L17" s="47">
        <v>3.195</v>
      </c>
      <c r="M17" s="47">
        <v>3.99</v>
      </c>
      <c r="N17" s="47">
        <v>21.3</v>
      </c>
      <c r="O17" s="47">
        <v>0.06</v>
      </c>
      <c r="P17" s="47">
        <v>2.49</v>
      </c>
      <c r="Q17" s="47">
        <v>1.68</v>
      </c>
      <c r="R17" s="48"/>
    </row>
    <row r="18" ht="47.25" customHeight="1" spans="1:18">
      <c r="A18" s="43"/>
      <c r="B18" s="25" t="s">
        <v>61</v>
      </c>
      <c r="C18" s="44">
        <v>1.68</v>
      </c>
      <c r="D18" s="26"/>
      <c r="E18" s="26"/>
      <c r="F18" s="45"/>
      <c r="G18" s="28"/>
      <c r="H18" s="29"/>
      <c r="I18" s="29">
        <v>1.68</v>
      </c>
      <c r="J18" s="95"/>
      <c r="K18" s="95"/>
      <c r="L18" s="95"/>
      <c r="M18" s="95"/>
      <c r="N18" s="95"/>
      <c r="O18" s="95"/>
      <c r="P18" s="95"/>
      <c r="Q18" s="95"/>
      <c r="R18" s="95"/>
    </row>
    <row r="19" ht="47.25" customHeight="1" spans="1:18">
      <c r="A19" s="30">
        <v>1</v>
      </c>
      <c r="B19" s="48" t="s">
        <v>62</v>
      </c>
      <c r="C19" s="49">
        <v>1.68</v>
      </c>
      <c r="D19" s="50" t="s">
        <v>31</v>
      </c>
      <c r="E19" s="48" t="s">
        <v>63</v>
      </c>
      <c r="F19" s="48" t="s">
        <v>64</v>
      </c>
      <c r="G19" s="51" t="s">
        <v>65</v>
      </c>
      <c r="H19" s="51" t="s">
        <v>66</v>
      </c>
      <c r="I19" s="51">
        <v>1.68</v>
      </c>
      <c r="J19" s="51"/>
      <c r="K19" s="51"/>
      <c r="L19" s="51"/>
      <c r="M19" s="51"/>
      <c r="N19" s="51"/>
      <c r="O19" s="51">
        <v>1.68</v>
      </c>
      <c r="P19" s="51"/>
      <c r="Q19" s="51"/>
      <c r="R19" s="51"/>
    </row>
    <row r="20" ht="47.25" customHeight="1" spans="1:18">
      <c r="A20" s="52"/>
      <c r="B20" s="53" t="s">
        <v>67</v>
      </c>
      <c r="C20" s="54">
        <f>SUM(C21:C34)</f>
        <v>6588.29</v>
      </c>
      <c r="D20" s="55"/>
      <c r="E20" s="55"/>
      <c r="F20" s="56"/>
      <c r="G20" s="57"/>
      <c r="H20" s="58"/>
      <c r="I20" s="54">
        <f>SUM(I21:I34)</f>
        <v>6588.29</v>
      </c>
      <c r="J20" s="54">
        <f t="shared" ref="J20:Q20" si="2">SUM(J21:J34)</f>
        <v>0</v>
      </c>
      <c r="K20" s="54">
        <f t="shared" si="2"/>
        <v>900</v>
      </c>
      <c r="L20" s="54">
        <f t="shared" si="2"/>
        <v>1355</v>
      </c>
      <c r="M20" s="54">
        <f t="shared" si="2"/>
        <v>1455</v>
      </c>
      <c r="N20" s="54">
        <f t="shared" si="2"/>
        <v>1350</v>
      </c>
      <c r="O20" s="54">
        <f t="shared" si="2"/>
        <v>778.29</v>
      </c>
      <c r="P20" s="54">
        <f t="shared" si="2"/>
        <v>300</v>
      </c>
      <c r="Q20" s="54">
        <f t="shared" si="2"/>
        <v>450</v>
      </c>
      <c r="R20" s="54">
        <f>SUM(R21:R32)</f>
        <v>0</v>
      </c>
    </row>
    <row r="21" s="2" customFormat="1" ht="33" customHeight="1" spans="1:18">
      <c r="A21" s="15">
        <v>1</v>
      </c>
      <c r="B21" s="59" t="s">
        <v>68</v>
      </c>
      <c r="C21" s="59">
        <v>9</v>
      </c>
      <c r="D21" s="59" t="s">
        <v>25</v>
      </c>
      <c r="E21" s="60" t="s">
        <v>69</v>
      </c>
      <c r="F21" s="61" t="s">
        <v>70</v>
      </c>
      <c r="G21" s="62">
        <v>43800</v>
      </c>
      <c r="H21" s="62">
        <v>43802</v>
      </c>
      <c r="I21" s="59">
        <v>9</v>
      </c>
      <c r="J21" s="15"/>
      <c r="K21" s="59"/>
      <c r="L21" s="59"/>
      <c r="M21" s="59"/>
      <c r="N21" s="59"/>
      <c r="O21" s="59">
        <v>9</v>
      </c>
      <c r="P21" s="59"/>
      <c r="Q21" s="59"/>
      <c r="R21" s="17"/>
    </row>
    <row r="22" s="3" customFormat="1" ht="33" customHeight="1" spans="1:18">
      <c r="A22" s="15">
        <v>2</v>
      </c>
      <c r="B22" s="59" t="s">
        <v>71</v>
      </c>
      <c r="C22" s="59">
        <v>24</v>
      </c>
      <c r="D22" s="59" t="s">
        <v>25</v>
      </c>
      <c r="E22" s="60" t="s">
        <v>72</v>
      </c>
      <c r="F22" s="61" t="s">
        <v>73</v>
      </c>
      <c r="G22" s="62">
        <v>43800</v>
      </c>
      <c r="H22" s="62">
        <v>43802</v>
      </c>
      <c r="I22" s="59">
        <v>24</v>
      </c>
      <c r="J22" s="96"/>
      <c r="K22" s="96"/>
      <c r="L22" s="96"/>
      <c r="M22" s="96"/>
      <c r="N22" s="96"/>
      <c r="O22" s="59">
        <v>24</v>
      </c>
      <c r="P22" s="96"/>
      <c r="Q22" s="96"/>
      <c r="R22" s="105"/>
    </row>
    <row r="23" s="3" customFormat="1" ht="33" customHeight="1" spans="1:18">
      <c r="A23" s="15">
        <v>3</v>
      </c>
      <c r="B23" s="59" t="s">
        <v>74</v>
      </c>
      <c r="C23" s="59">
        <v>23</v>
      </c>
      <c r="D23" s="59" t="s">
        <v>25</v>
      </c>
      <c r="E23" s="60" t="s">
        <v>75</v>
      </c>
      <c r="F23" s="61" t="s">
        <v>76</v>
      </c>
      <c r="G23" s="62">
        <v>43800</v>
      </c>
      <c r="H23" s="62">
        <v>43802</v>
      </c>
      <c r="I23" s="59">
        <v>23</v>
      </c>
      <c r="J23" s="96"/>
      <c r="K23" s="96"/>
      <c r="L23" s="96"/>
      <c r="M23" s="96"/>
      <c r="N23" s="96"/>
      <c r="O23" s="59">
        <v>23</v>
      </c>
      <c r="P23" s="96"/>
      <c r="Q23" s="96"/>
      <c r="R23" s="96"/>
    </row>
    <row r="24" s="4" customFormat="1" ht="45.75" customHeight="1" spans="1:18">
      <c r="A24" s="63">
        <v>4</v>
      </c>
      <c r="B24" s="64" t="s">
        <v>77</v>
      </c>
      <c r="C24" s="64">
        <v>1322</v>
      </c>
      <c r="D24" s="64" t="s">
        <v>25</v>
      </c>
      <c r="E24" s="65" t="s">
        <v>78</v>
      </c>
      <c r="F24" s="66" t="s">
        <v>79</v>
      </c>
      <c r="G24" s="67">
        <v>43813</v>
      </c>
      <c r="H24" s="67">
        <v>43815</v>
      </c>
      <c r="I24" s="64">
        <v>1322</v>
      </c>
      <c r="J24" s="97"/>
      <c r="K24" s="97">
        <v>136</v>
      </c>
      <c r="L24" s="97">
        <v>250</v>
      </c>
      <c r="M24" s="97">
        <v>450</v>
      </c>
      <c r="N24" s="97">
        <v>450</v>
      </c>
      <c r="O24" s="64"/>
      <c r="P24" s="97"/>
      <c r="Q24" s="97">
        <v>36</v>
      </c>
      <c r="R24" s="106" t="s">
        <v>80</v>
      </c>
    </row>
    <row r="25" s="4" customFormat="1" ht="33" customHeight="1" spans="1:18">
      <c r="A25" s="63">
        <v>5</v>
      </c>
      <c r="B25" s="64" t="s">
        <v>81</v>
      </c>
      <c r="C25" s="64">
        <v>1000</v>
      </c>
      <c r="D25" s="64" t="s">
        <v>25</v>
      </c>
      <c r="E25" s="65" t="s">
        <v>82</v>
      </c>
      <c r="F25" s="66" t="s">
        <v>83</v>
      </c>
      <c r="G25" s="67">
        <v>43814</v>
      </c>
      <c r="H25" s="67">
        <v>43817</v>
      </c>
      <c r="I25" s="64">
        <v>1000</v>
      </c>
      <c r="J25" s="97"/>
      <c r="K25" s="97">
        <v>200</v>
      </c>
      <c r="L25" s="97">
        <v>200</v>
      </c>
      <c r="M25" s="97">
        <v>400</v>
      </c>
      <c r="N25" s="97">
        <v>200</v>
      </c>
      <c r="O25" s="64"/>
      <c r="P25" s="97"/>
      <c r="Q25" s="97"/>
      <c r="R25" s="97"/>
    </row>
    <row r="26" s="3" customFormat="1" ht="33" customHeight="1" spans="1:18">
      <c r="A26" s="15">
        <v>6</v>
      </c>
      <c r="B26" s="59" t="s">
        <v>84</v>
      </c>
      <c r="C26" s="59">
        <v>2578</v>
      </c>
      <c r="D26" s="59" t="s">
        <v>31</v>
      </c>
      <c r="E26" s="65" t="s">
        <v>85</v>
      </c>
      <c r="F26" s="68" t="s">
        <v>86</v>
      </c>
      <c r="G26" s="62">
        <v>43899</v>
      </c>
      <c r="H26" s="62">
        <v>43901</v>
      </c>
      <c r="I26" s="59">
        <v>2578</v>
      </c>
      <c r="J26" s="98"/>
      <c r="K26" s="98">
        <v>464</v>
      </c>
      <c r="L26" s="98">
        <v>600</v>
      </c>
      <c r="M26" s="98">
        <v>500</v>
      </c>
      <c r="N26" s="98">
        <v>500</v>
      </c>
      <c r="O26" s="59">
        <v>250</v>
      </c>
      <c r="P26" s="98">
        <v>50</v>
      </c>
      <c r="Q26" s="98">
        <v>214</v>
      </c>
      <c r="R26" s="107"/>
    </row>
    <row r="27" s="3" customFormat="1" ht="33" customHeight="1" spans="1:18">
      <c r="A27" s="15">
        <v>7</v>
      </c>
      <c r="B27" s="59" t="s">
        <v>87</v>
      </c>
      <c r="C27" s="59">
        <v>200</v>
      </c>
      <c r="D27" s="59" t="s">
        <v>31</v>
      </c>
      <c r="E27" s="65" t="s">
        <v>88</v>
      </c>
      <c r="F27" s="61" t="s">
        <v>89</v>
      </c>
      <c r="G27" s="62">
        <v>43823</v>
      </c>
      <c r="H27" s="62">
        <v>43825</v>
      </c>
      <c r="I27" s="59">
        <v>200</v>
      </c>
      <c r="J27" s="98"/>
      <c r="K27" s="98"/>
      <c r="L27" s="98"/>
      <c r="M27" s="98"/>
      <c r="N27" s="98">
        <v>200</v>
      </c>
      <c r="O27" s="59"/>
      <c r="P27" s="98"/>
      <c r="Q27" s="98"/>
      <c r="R27" s="107"/>
    </row>
    <row r="28" s="3" customFormat="1" ht="33" customHeight="1" spans="1:18">
      <c r="A28" s="15">
        <v>8</v>
      </c>
      <c r="B28" s="59" t="s">
        <v>90</v>
      </c>
      <c r="C28" s="59">
        <v>11</v>
      </c>
      <c r="D28" s="59" t="s">
        <v>31</v>
      </c>
      <c r="E28" s="65" t="s">
        <v>91</v>
      </c>
      <c r="F28" s="61" t="s">
        <v>92</v>
      </c>
      <c r="G28" s="62">
        <v>43818</v>
      </c>
      <c r="H28" s="62">
        <v>43819</v>
      </c>
      <c r="I28" s="59">
        <v>11</v>
      </c>
      <c r="J28" s="98"/>
      <c r="K28" s="98"/>
      <c r="L28" s="98"/>
      <c r="M28" s="98"/>
      <c r="N28" s="98"/>
      <c r="O28" s="59">
        <v>11</v>
      </c>
      <c r="P28" s="98"/>
      <c r="Q28" s="98"/>
      <c r="R28" s="107"/>
    </row>
    <row r="29" s="3" customFormat="1" ht="33" customHeight="1" spans="1:18">
      <c r="A29" s="15">
        <v>9</v>
      </c>
      <c r="B29" s="59" t="s">
        <v>93</v>
      </c>
      <c r="C29" s="59">
        <v>1</v>
      </c>
      <c r="D29" s="59" t="s">
        <v>31</v>
      </c>
      <c r="E29" s="65" t="s">
        <v>94</v>
      </c>
      <c r="F29" s="61" t="s">
        <v>95</v>
      </c>
      <c r="G29" s="62">
        <v>43818</v>
      </c>
      <c r="H29" s="62">
        <v>43819</v>
      </c>
      <c r="I29" s="59">
        <v>1</v>
      </c>
      <c r="J29" s="98"/>
      <c r="K29" s="98"/>
      <c r="L29" s="98"/>
      <c r="M29" s="98"/>
      <c r="N29" s="98"/>
      <c r="O29" s="59">
        <v>1</v>
      </c>
      <c r="P29" s="98"/>
      <c r="Q29" s="98"/>
      <c r="R29" s="107"/>
    </row>
    <row r="30" s="3" customFormat="1" ht="33" customHeight="1" spans="1:18">
      <c r="A30" s="15">
        <v>10</v>
      </c>
      <c r="B30" s="59" t="s">
        <v>96</v>
      </c>
      <c r="C30" s="59">
        <v>4</v>
      </c>
      <c r="D30" s="59" t="s">
        <v>31</v>
      </c>
      <c r="E30" s="65" t="s">
        <v>97</v>
      </c>
      <c r="F30" s="61" t="s">
        <v>98</v>
      </c>
      <c r="G30" s="62">
        <v>43818</v>
      </c>
      <c r="H30" s="62">
        <v>43819</v>
      </c>
      <c r="I30" s="59">
        <v>4</v>
      </c>
      <c r="J30" s="99"/>
      <c r="K30" s="59"/>
      <c r="L30" s="59"/>
      <c r="M30" s="59"/>
      <c r="N30" s="59"/>
      <c r="O30" s="59">
        <v>4</v>
      </c>
      <c r="P30" s="59"/>
      <c r="Q30" s="59"/>
      <c r="R30" s="105"/>
    </row>
    <row r="31" s="3" customFormat="1" ht="47.25" customHeight="1" spans="1:18">
      <c r="A31" s="15">
        <v>11</v>
      </c>
      <c r="B31" s="59" t="s">
        <v>99</v>
      </c>
      <c r="C31" s="59">
        <v>950</v>
      </c>
      <c r="D31" s="59" t="s">
        <v>25</v>
      </c>
      <c r="E31" s="59" t="s">
        <v>100</v>
      </c>
      <c r="F31" s="61" t="s">
        <v>101</v>
      </c>
      <c r="G31" s="62">
        <v>43818</v>
      </c>
      <c r="H31" s="62">
        <v>43960</v>
      </c>
      <c r="I31" s="59">
        <v>950</v>
      </c>
      <c r="J31" s="99"/>
      <c r="K31" s="59">
        <v>100</v>
      </c>
      <c r="L31" s="59">
        <v>200</v>
      </c>
      <c r="M31" s="59"/>
      <c r="N31" s="59"/>
      <c r="O31" s="59">
        <v>450</v>
      </c>
      <c r="P31" s="59"/>
      <c r="Q31" s="59">
        <v>200</v>
      </c>
      <c r="R31" s="107"/>
    </row>
    <row r="32" s="3" customFormat="1" ht="30.75" customHeight="1" spans="1:18">
      <c r="A32" s="15">
        <v>12</v>
      </c>
      <c r="B32" s="59" t="s">
        <v>102</v>
      </c>
      <c r="C32" s="59">
        <v>250</v>
      </c>
      <c r="D32" s="59" t="s">
        <v>31</v>
      </c>
      <c r="E32" s="59" t="s">
        <v>100</v>
      </c>
      <c r="F32" s="61" t="s">
        <v>101</v>
      </c>
      <c r="G32" s="62">
        <v>43818</v>
      </c>
      <c r="H32" s="62">
        <v>43960</v>
      </c>
      <c r="I32" s="59">
        <v>250</v>
      </c>
      <c r="J32" s="59"/>
      <c r="K32" s="59"/>
      <c r="L32" s="59"/>
      <c r="M32" s="59"/>
      <c r="N32" s="59"/>
      <c r="O32" s="59"/>
      <c r="P32" s="59">
        <v>250</v>
      </c>
      <c r="Q32" s="98"/>
      <c r="R32" s="107"/>
    </row>
    <row r="33" ht="30.75" customHeight="1" spans="1:18">
      <c r="A33" s="69">
        <v>13</v>
      </c>
      <c r="B33" s="70" t="s">
        <v>103</v>
      </c>
      <c r="C33" s="71">
        <v>6.29</v>
      </c>
      <c r="D33" s="72" t="s">
        <v>25</v>
      </c>
      <c r="E33" s="70" t="s">
        <v>104</v>
      </c>
      <c r="F33" s="73" t="s">
        <v>105</v>
      </c>
      <c r="G33" s="74">
        <v>44028</v>
      </c>
      <c r="H33" s="74">
        <v>44032</v>
      </c>
      <c r="I33" s="69">
        <v>6.29</v>
      </c>
      <c r="J33" s="69"/>
      <c r="K33" s="69"/>
      <c r="L33" s="69"/>
      <c r="M33" s="69"/>
      <c r="N33" s="69"/>
      <c r="O33" s="69">
        <v>6.29</v>
      </c>
      <c r="P33" s="69"/>
      <c r="Q33" s="69"/>
      <c r="R33" s="108"/>
    </row>
    <row r="34" ht="30.75" customHeight="1" spans="1:18">
      <c r="A34" s="75">
        <v>14</v>
      </c>
      <c r="B34" s="76" t="s">
        <v>106</v>
      </c>
      <c r="C34" s="77">
        <v>210</v>
      </c>
      <c r="D34" s="78" t="s">
        <v>107</v>
      </c>
      <c r="E34" s="76" t="s">
        <v>108</v>
      </c>
      <c r="F34" s="79" t="s">
        <v>109</v>
      </c>
      <c r="G34" s="80">
        <v>44028</v>
      </c>
      <c r="H34" s="80">
        <v>44034</v>
      </c>
      <c r="I34" s="75">
        <v>210</v>
      </c>
      <c r="J34" s="75"/>
      <c r="K34" s="75"/>
      <c r="L34" s="75">
        <v>105</v>
      </c>
      <c r="M34" s="75">
        <v>105</v>
      </c>
      <c r="N34" s="75"/>
      <c r="O34" s="75"/>
      <c r="P34" s="75"/>
      <c r="Q34" s="75"/>
      <c r="R34" s="51"/>
    </row>
    <row r="35" ht="36" customHeight="1" spans="1:18">
      <c r="A35" s="43"/>
      <c r="B35" s="25" t="s">
        <v>110</v>
      </c>
      <c r="C35" s="44">
        <f>SUM(C36:C59)</f>
        <v>33903.07</v>
      </c>
      <c r="D35" s="26"/>
      <c r="E35" s="26"/>
      <c r="F35" s="45"/>
      <c r="G35" s="28"/>
      <c r="H35" s="29"/>
      <c r="I35" s="44">
        <f>SUM(I36:I59)</f>
        <v>33903.07</v>
      </c>
      <c r="J35" s="44">
        <f t="shared" ref="J35:Q35" si="3">SUM(J36:J59)</f>
        <v>2228.85</v>
      </c>
      <c r="K35" s="44">
        <f t="shared" si="3"/>
        <v>5012.12</v>
      </c>
      <c r="L35" s="44">
        <f t="shared" si="3"/>
        <v>5577.81</v>
      </c>
      <c r="M35" s="44">
        <f t="shared" si="3"/>
        <v>5169.54</v>
      </c>
      <c r="N35" s="44">
        <f t="shared" si="3"/>
        <v>4877.42</v>
      </c>
      <c r="O35" s="44">
        <f t="shared" si="3"/>
        <v>5091.7</v>
      </c>
      <c r="P35" s="44">
        <f t="shared" si="3"/>
        <v>3090.18</v>
      </c>
      <c r="Q35" s="44">
        <f t="shared" si="3"/>
        <v>2855.45</v>
      </c>
      <c r="R35" s="95"/>
    </row>
    <row r="36" ht="36" customHeight="1" spans="1:18">
      <c r="A36" s="30">
        <v>1</v>
      </c>
      <c r="B36" s="50" t="s">
        <v>111</v>
      </c>
      <c r="C36" s="49">
        <v>6.28</v>
      </c>
      <c r="D36" s="50" t="s">
        <v>31</v>
      </c>
      <c r="E36" s="50" t="s">
        <v>112</v>
      </c>
      <c r="F36" s="61" t="s">
        <v>113</v>
      </c>
      <c r="G36" s="81">
        <v>43822</v>
      </c>
      <c r="H36" s="81">
        <v>43822</v>
      </c>
      <c r="I36" s="96">
        <f t="shared" ref="I36:I58" si="4">J36+K36+L36+M36+N36+O36+P36+Q36</f>
        <v>6.28</v>
      </c>
      <c r="J36" s="51"/>
      <c r="K36" s="51"/>
      <c r="L36" s="51"/>
      <c r="M36" s="51"/>
      <c r="N36" s="51"/>
      <c r="O36" s="51">
        <v>6.28</v>
      </c>
      <c r="P36" s="51"/>
      <c r="Q36" s="51"/>
      <c r="R36" s="51"/>
    </row>
    <row r="37" ht="36" customHeight="1" spans="1:18">
      <c r="A37" s="30">
        <v>2</v>
      </c>
      <c r="B37" s="50" t="s">
        <v>114</v>
      </c>
      <c r="C37" s="49">
        <v>21</v>
      </c>
      <c r="D37" s="50" t="s">
        <v>31</v>
      </c>
      <c r="E37" s="50" t="s">
        <v>115</v>
      </c>
      <c r="F37" s="61" t="s">
        <v>116</v>
      </c>
      <c r="G37" s="81">
        <v>43824</v>
      </c>
      <c r="H37" s="81">
        <v>43824</v>
      </c>
      <c r="I37" s="96">
        <f t="shared" si="4"/>
        <v>21</v>
      </c>
      <c r="J37" s="51"/>
      <c r="K37" s="51"/>
      <c r="L37" s="51"/>
      <c r="M37" s="51"/>
      <c r="N37" s="51"/>
      <c r="O37" s="51">
        <v>21</v>
      </c>
      <c r="P37" s="51"/>
      <c r="Q37" s="51"/>
      <c r="R37" s="51"/>
    </row>
    <row r="38" ht="36" customHeight="1" spans="1:18">
      <c r="A38" s="30">
        <v>3</v>
      </c>
      <c r="B38" s="50" t="s">
        <v>117</v>
      </c>
      <c r="C38" s="49">
        <v>40</v>
      </c>
      <c r="D38" s="50" t="s">
        <v>25</v>
      </c>
      <c r="E38" s="50" t="s">
        <v>118</v>
      </c>
      <c r="F38" s="61" t="s">
        <v>119</v>
      </c>
      <c r="G38" s="81">
        <v>43467</v>
      </c>
      <c r="H38" s="81">
        <v>43467</v>
      </c>
      <c r="I38" s="96">
        <f t="shared" si="4"/>
        <v>40</v>
      </c>
      <c r="J38" s="51"/>
      <c r="K38" s="51"/>
      <c r="L38" s="51"/>
      <c r="M38" s="51">
        <v>40</v>
      </c>
      <c r="N38" s="51"/>
      <c r="O38" s="51"/>
      <c r="P38" s="51"/>
      <c r="Q38" s="51"/>
      <c r="R38" s="51"/>
    </row>
    <row r="39" ht="42.75" customHeight="1" spans="1:18">
      <c r="A39" s="30">
        <v>4</v>
      </c>
      <c r="B39" s="82" t="s">
        <v>120</v>
      </c>
      <c r="C39" s="49">
        <v>1579</v>
      </c>
      <c r="D39" s="50" t="s">
        <v>25</v>
      </c>
      <c r="E39" s="50" t="s">
        <v>121</v>
      </c>
      <c r="F39" s="61" t="s">
        <v>122</v>
      </c>
      <c r="G39" s="81">
        <v>43471</v>
      </c>
      <c r="H39" s="81">
        <v>43471</v>
      </c>
      <c r="I39" s="96">
        <f t="shared" si="4"/>
        <v>1579</v>
      </c>
      <c r="J39" s="51"/>
      <c r="K39" s="51">
        <v>1080</v>
      </c>
      <c r="L39" s="51"/>
      <c r="M39" s="51"/>
      <c r="N39" s="51"/>
      <c r="O39" s="51"/>
      <c r="P39" s="51">
        <v>499</v>
      </c>
      <c r="Q39" s="51"/>
      <c r="R39" s="51"/>
    </row>
    <row r="40" ht="36" customHeight="1" spans="1:18">
      <c r="A40" s="30">
        <v>5</v>
      </c>
      <c r="B40" s="50" t="s">
        <v>123</v>
      </c>
      <c r="C40" s="49">
        <v>5929</v>
      </c>
      <c r="D40" s="50" t="s">
        <v>25</v>
      </c>
      <c r="E40" s="50" t="s">
        <v>124</v>
      </c>
      <c r="F40" s="61" t="s">
        <v>125</v>
      </c>
      <c r="G40" s="81">
        <v>43471</v>
      </c>
      <c r="H40" s="81">
        <v>43471</v>
      </c>
      <c r="I40" s="96">
        <f t="shared" si="4"/>
        <v>5929</v>
      </c>
      <c r="J40" s="30">
        <v>189</v>
      </c>
      <c r="K40" s="30">
        <v>770</v>
      </c>
      <c r="L40" s="30">
        <v>1014</v>
      </c>
      <c r="M40" s="30">
        <v>774</v>
      </c>
      <c r="N40" s="30">
        <v>768</v>
      </c>
      <c r="O40" s="30">
        <v>930</v>
      </c>
      <c r="P40" s="30">
        <v>699</v>
      </c>
      <c r="Q40" s="30">
        <v>785</v>
      </c>
      <c r="R40" s="51"/>
    </row>
    <row r="41" ht="36" customHeight="1" spans="1:18">
      <c r="A41" s="30">
        <v>6</v>
      </c>
      <c r="B41" s="50" t="s">
        <v>126</v>
      </c>
      <c r="C41" s="49">
        <v>7166.29</v>
      </c>
      <c r="D41" s="50" t="s">
        <v>25</v>
      </c>
      <c r="E41" s="50" t="s">
        <v>127</v>
      </c>
      <c r="F41" s="61" t="s">
        <v>128</v>
      </c>
      <c r="G41" s="81">
        <v>43472</v>
      </c>
      <c r="H41" s="81">
        <v>43472</v>
      </c>
      <c r="I41" s="96">
        <f t="shared" si="4"/>
        <v>7166.29</v>
      </c>
      <c r="J41" s="30">
        <v>104.99</v>
      </c>
      <c r="K41" s="30">
        <v>1042.14</v>
      </c>
      <c r="L41" s="30">
        <v>1352.38</v>
      </c>
      <c r="M41" s="30">
        <v>1531.09</v>
      </c>
      <c r="N41" s="30">
        <v>1403.55</v>
      </c>
      <c r="O41" s="30">
        <v>920.93</v>
      </c>
      <c r="P41" s="30">
        <v>397.9</v>
      </c>
      <c r="Q41" s="30">
        <v>413.31</v>
      </c>
      <c r="R41" s="51"/>
    </row>
    <row r="42" ht="36" customHeight="1" spans="1:18">
      <c r="A42" s="30">
        <v>7</v>
      </c>
      <c r="B42" s="50" t="s">
        <v>129</v>
      </c>
      <c r="C42" s="49">
        <v>1516.59</v>
      </c>
      <c r="D42" s="50" t="s">
        <v>25</v>
      </c>
      <c r="E42" s="50" t="s">
        <v>127</v>
      </c>
      <c r="F42" s="61" t="s">
        <v>128</v>
      </c>
      <c r="G42" s="81">
        <v>43472</v>
      </c>
      <c r="H42" s="81">
        <v>43472</v>
      </c>
      <c r="I42" s="96">
        <f t="shared" si="4"/>
        <v>1516.59</v>
      </c>
      <c r="J42" s="30">
        <v>26.79</v>
      </c>
      <c r="K42" s="30">
        <v>192.78</v>
      </c>
      <c r="L42" s="30">
        <v>259.16</v>
      </c>
      <c r="M42" s="30">
        <v>334.68</v>
      </c>
      <c r="N42" s="30">
        <v>354.25</v>
      </c>
      <c r="O42" s="30">
        <v>202.82</v>
      </c>
      <c r="P42" s="30">
        <v>73.21</v>
      </c>
      <c r="Q42" s="30">
        <v>72.9</v>
      </c>
      <c r="R42" s="51"/>
    </row>
    <row r="43" ht="36" customHeight="1" spans="1:18">
      <c r="A43" s="30">
        <v>8</v>
      </c>
      <c r="B43" s="50" t="s">
        <v>130</v>
      </c>
      <c r="C43" s="49">
        <v>2227</v>
      </c>
      <c r="D43" s="50" t="s">
        <v>25</v>
      </c>
      <c r="E43" s="50" t="s">
        <v>127</v>
      </c>
      <c r="F43" s="61" t="s">
        <v>128</v>
      </c>
      <c r="G43" s="81">
        <v>43472</v>
      </c>
      <c r="H43" s="81">
        <v>43472</v>
      </c>
      <c r="I43" s="96">
        <f t="shared" si="4"/>
        <v>2227</v>
      </c>
      <c r="J43" s="30"/>
      <c r="K43" s="30">
        <v>366</v>
      </c>
      <c r="L43" s="30">
        <v>411</v>
      </c>
      <c r="M43" s="30">
        <v>502</v>
      </c>
      <c r="N43" s="30">
        <v>453</v>
      </c>
      <c r="O43" s="30">
        <v>248</v>
      </c>
      <c r="P43" s="30">
        <v>106</v>
      </c>
      <c r="Q43" s="30">
        <v>141</v>
      </c>
      <c r="R43" s="51"/>
    </row>
    <row r="44" ht="47.25" customHeight="1" spans="1:18">
      <c r="A44" s="30">
        <v>9</v>
      </c>
      <c r="B44" s="50" t="s">
        <v>131</v>
      </c>
      <c r="C44" s="49">
        <v>1053.03</v>
      </c>
      <c r="D44" s="50" t="s">
        <v>25</v>
      </c>
      <c r="E44" s="50" t="s">
        <v>132</v>
      </c>
      <c r="F44" s="61" t="s">
        <v>133</v>
      </c>
      <c r="G44" s="81">
        <v>43473</v>
      </c>
      <c r="H44" s="81">
        <v>43473</v>
      </c>
      <c r="I44" s="96">
        <f t="shared" si="4"/>
        <v>1053.03</v>
      </c>
      <c r="J44" s="30"/>
      <c r="K44" s="30">
        <v>196</v>
      </c>
      <c r="L44" s="30">
        <v>216.18</v>
      </c>
      <c r="M44" s="30">
        <v>110.25</v>
      </c>
      <c r="N44" s="30">
        <v>126</v>
      </c>
      <c r="O44" s="30">
        <v>202.3</v>
      </c>
      <c r="P44" s="30">
        <v>126.93</v>
      </c>
      <c r="Q44" s="30">
        <v>75.37</v>
      </c>
      <c r="R44" s="51"/>
    </row>
    <row r="45" ht="47.25" customHeight="1" spans="1:18">
      <c r="A45" s="30">
        <v>10</v>
      </c>
      <c r="B45" s="50" t="s">
        <v>134</v>
      </c>
      <c r="C45" s="49">
        <v>1358</v>
      </c>
      <c r="D45" s="50" t="s">
        <v>31</v>
      </c>
      <c r="E45" s="83" t="s">
        <v>135</v>
      </c>
      <c r="F45" s="61" t="s">
        <v>136</v>
      </c>
      <c r="G45" s="81">
        <v>43838</v>
      </c>
      <c r="H45" s="81">
        <v>43838</v>
      </c>
      <c r="I45" s="96">
        <f t="shared" si="4"/>
        <v>1358</v>
      </c>
      <c r="J45" s="51">
        <v>1018</v>
      </c>
      <c r="K45" s="51"/>
      <c r="L45" s="51"/>
      <c r="M45" s="51"/>
      <c r="N45" s="51"/>
      <c r="O45" s="51"/>
      <c r="P45" s="51"/>
      <c r="Q45" s="51">
        <v>340</v>
      </c>
      <c r="R45" s="51"/>
    </row>
    <row r="46" ht="47.25" customHeight="1" spans="1:18">
      <c r="A46" s="30">
        <v>11</v>
      </c>
      <c r="B46" s="50" t="s">
        <v>137</v>
      </c>
      <c r="C46" s="49">
        <v>2209.59</v>
      </c>
      <c r="D46" s="50" t="s">
        <v>31</v>
      </c>
      <c r="E46" s="50" t="s">
        <v>138</v>
      </c>
      <c r="F46" s="61" t="s">
        <v>139</v>
      </c>
      <c r="G46" s="81">
        <v>43918</v>
      </c>
      <c r="H46" s="81">
        <v>43918</v>
      </c>
      <c r="I46" s="96">
        <f t="shared" si="4"/>
        <v>2209.59</v>
      </c>
      <c r="J46" s="30">
        <v>10.77</v>
      </c>
      <c r="K46" s="30">
        <v>242.66</v>
      </c>
      <c r="L46" s="30">
        <v>508.68</v>
      </c>
      <c r="M46" s="30">
        <v>298.1</v>
      </c>
      <c r="N46" s="30">
        <v>481.84</v>
      </c>
      <c r="O46" s="30">
        <v>298.6</v>
      </c>
      <c r="P46" s="30">
        <v>147.08</v>
      </c>
      <c r="Q46" s="30">
        <v>221.86</v>
      </c>
      <c r="R46" s="51"/>
    </row>
    <row r="47" ht="47.25" customHeight="1" spans="1:18">
      <c r="A47" s="30">
        <v>12</v>
      </c>
      <c r="B47" s="50" t="s">
        <v>140</v>
      </c>
      <c r="C47" s="49">
        <v>2354.11</v>
      </c>
      <c r="D47" s="50" t="s">
        <v>31</v>
      </c>
      <c r="E47" s="50" t="s">
        <v>141</v>
      </c>
      <c r="F47" s="61" t="s">
        <v>142</v>
      </c>
      <c r="G47" s="81">
        <v>43918</v>
      </c>
      <c r="H47" s="81">
        <v>43918</v>
      </c>
      <c r="I47" s="96">
        <f t="shared" si="4"/>
        <v>2354.11</v>
      </c>
      <c r="J47" s="30">
        <f>23.28+6+6.67+2.07</f>
        <v>38.02</v>
      </c>
      <c r="K47" s="30">
        <f>89.22+62+131.22+46.6</f>
        <v>329.04</v>
      </c>
      <c r="L47" s="30">
        <f>132.62+81+130.8+97.69</f>
        <v>442.11</v>
      </c>
      <c r="M47" s="30">
        <f>168.13+91+100.5+57.25</f>
        <v>416.88</v>
      </c>
      <c r="N47" s="30">
        <f>226.15+84+78.4+92.53</f>
        <v>481.08</v>
      </c>
      <c r="O47" s="30">
        <f>121.93+55+105.92+57.35</f>
        <v>340.2</v>
      </c>
      <c r="P47" s="30">
        <f>34.9+24+67.83+28.25</f>
        <v>154.98</v>
      </c>
      <c r="Q47" s="30">
        <f>32.76+25+51.43+42.61</f>
        <v>151.8</v>
      </c>
      <c r="R47" s="51"/>
    </row>
    <row r="48" ht="47.25" customHeight="1" spans="1:18">
      <c r="A48" s="30">
        <v>13</v>
      </c>
      <c r="B48" s="50" t="s">
        <v>143</v>
      </c>
      <c r="C48" s="49">
        <v>294.4</v>
      </c>
      <c r="D48" s="50" t="s">
        <v>25</v>
      </c>
      <c r="E48" s="50" t="s">
        <v>144</v>
      </c>
      <c r="F48" s="61" t="s">
        <v>145</v>
      </c>
      <c r="G48" s="81">
        <v>43918</v>
      </c>
      <c r="H48" s="81">
        <v>43918</v>
      </c>
      <c r="I48" s="96">
        <f t="shared" si="4"/>
        <v>294.4</v>
      </c>
      <c r="J48" s="30">
        <v>6.67</v>
      </c>
      <c r="K48" s="30">
        <v>53.33</v>
      </c>
      <c r="L48" s="30">
        <v>59.4</v>
      </c>
      <c r="M48" s="30">
        <v>56.67</v>
      </c>
      <c r="N48" s="30">
        <v>28.33</v>
      </c>
      <c r="O48" s="30">
        <v>37.8</v>
      </c>
      <c r="P48" s="30">
        <v>25.2</v>
      </c>
      <c r="Q48" s="30">
        <v>27</v>
      </c>
      <c r="R48" s="51"/>
    </row>
    <row r="49" ht="47.25" customHeight="1" spans="1:18">
      <c r="A49" s="30">
        <v>14</v>
      </c>
      <c r="B49" s="50" t="s">
        <v>146</v>
      </c>
      <c r="C49" s="49">
        <v>1234.63</v>
      </c>
      <c r="D49" s="50" t="s">
        <v>25</v>
      </c>
      <c r="E49" s="50" t="s">
        <v>147</v>
      </c>
      <c r="F49" s="61" t="s">
        <v>148</v>
      </c>
      <c r="G49" s="81">
        <v>43921</v>
      </c>
      <c r="H49" s="81">
        <v>43921</v>
      </c>
      <c r="I49" s="96">
        <f t="shared" si="4"/>
        <v>1234.63</v>
      </c>
      <c r="J49" s="30">
        <f>152.52+11.55</f>
        <v>164.07</v>
      </c>
      <c r="K49" s="30">
        <f>66.51+22.19</f>
        <v>88.7</v>
      </c>
      <c r="L49" s="30">
        <f>135.56+113.83</f>
        <v>249.39</v>
      </c>
      <c r="M49" s="30">
        <f>205.49+7.66</f>
        <v>213.15</v>
      </c>
      <c r="N49" s="30">
        <f>226.47+14.98</f>
        <v>241.45</v>
      </c>
      <c r="O49" s="30">
        <f>96.72+89.92</f>
        <v>186.64</v>
      </c>
      <c r="P49" s="30">
        <f>25.44+16.93</f>
        <v>42.37</v>
      </c>
      <c r="Q49" s="30">
        <f>40.62+8.24</f>
        <v>48.86</v>
      </c>
      <c r="R49" s="51"/>
    </row>
    <row r="50" ht="47.25" customHeight="1" spans="1:18">
      <c r="A50" s="30">
        <v>15</v>
      </c>
      <c r="B50" s="50" t="s">
        <v>149</v>
      </c>
      <c r="C50" s="49">
        <v>1120.87</v>
      </c>
      <c r="D50" s="50" t="s">
        <v>25</v>
      </c>
      <c r="E50" s="50" t="s">
        <v>150</v>
      </c>
      <c r="F50" s="61" t="s">
        <v>151</v>
      </c>
      <c r="G50" s="81">
        <v>43921</v>
      </c>
      <c r="H50" s="81">
        <v>43921</v>
      </c>
      <c r="I50" s="96">
        <f t="shared" si="4"/>
        <v>1120.87</v>
      </c>
      <c r="J50" s="30">
        <v>332.02</v>
      </c>
      <c r="K50" s="30">
        <v>7.15</v>
      </c>
      <c r="L50" s="30">
        <v>26.3</v>
      </c>
      <c r="M50" s="30">
        <v>450.55</v>
      </c>
      <c r="N50" s="30">
        <v>237.41</v>
      </c>
      <c r="O50" s="30">
        <v>0</v>
      </c>
      <c r="P50" s="30">
        <v>0</v>
      </c>
      <c r="Q50" s="30">
        <v>67.44</v>
      </c>
      <c r="R50" s="51"/>
    </row>
    <row r="51" ht="47.25" customHeight="1" spans="1:18">
      <c r="A51" s="30">
        <v>16</v>
      </c>
      <c r="B51" s="50" t="s">
        <v>152</v>
      </c>
      <c r="C51" s="49">
        <v>24.84</v>
      </c>
      <c r="D51" s="50" t="s">
        <v>25</v>
      </c>
      <c r="E51" s="50" t="s">
        <v>153</v>
      </c>
      <c r="F51" s="61" t="s">
        <v>154</v>
      </c>
      <c r="G51" s="81">
        <v>43918</v>
      </c>
      <c r="H51" s="81">
        <v>43918</v>
      </c>
      <c r="I51" s="96">
        <f t="shared" si="4"/>
        <v>24.84</v>
      </c>
      <c r="J51" s="30">
        <v>0.03</v>
      </c>
      <c r="K51" s="30"/>
      <c r="L51" s="30"/>
      <c r="M51" s="30">
        <f>17.25+0.69</f>
        <v>17.94</v>
      </c>
      <c r="N51" s="30">
        <v>2.22</v>
      </c>
      <c r="O51" s="30"/>
      <c r="P51" s="30"/>
      <c r="Q51" s="30">
        <v>4.65</v>
      </c>
      <c r="R51" s="51"/>
    </row>
    <row r="52" ht="30.75" customHeight="1" spans="1:18">
      <c r="A52" s="30">
        <v>17</v>
      </c>
      <c r="B52" s="50" t="s">
        <v>140</v>
      </c>
      <c r="C52" s="49">
        <v>290.22</v>
      </c>
      <c r="D52" s="50" t="s">
        <v>31</v>
      </c>
      <c r="E52" s="50" t="s">
        <v>141</v>
      </c>
      <c r="F52" s="61" t="s">
        <v>142</v>
      </c>
      <c r="G52" s="81">
        <v>43918</v>
      </c>
      <c r="H52" s="81">
        <v>43918</v>
      </c>
      <c r="I52" s="96">
        <f t="shared" si="4"/>
        <v>290.22</v>
      </c>
      <c r="J52" s="51">
        <v>115.79</v>
      </c>
      <c r="K52" s="51">
        <v>5.76</v>
      </c>
      <c r="L52" s="51">
        <v>18.54</v>
      </c>
      <c r="M52" s="51">
        <v>101.94</v>
      </c>
      <c r="N52" s="51">
        <v>24.87</v>
      </c>
      <c r="O52" s="51"/>
      <c r="P52" s="51"/>
      <c r="Q52" s="51">
        <v>23.32</v>
      </c>
      <c r="R52" s="51"/>
    </row>
    <row r="53" ht="30.75" customHeight="1" spans="1:18">
      <c r="A53" s="30">
        <v>18</v>
      </c>
      <c r="B53" s="50" t="s">
        <v>155</v>
      </c>
      <c r="C53" s="49">
        <v>17</v>
      </c>
      <c r="D53" s="50" t="s">
        <v>31</v>
      </c>
      <c r="E53" s="50" t="s">
        <v>156</v>
      </c>
      <c r="F53" s="61" t="s">
        <v>157</v>
      </c>
      <c r="G53" s="81">
        <v>43957</v>
      </c>
      <c r="H53" s="81">
        <v>43957</v>
      </c>
      <c r="I53" s="96">
        <f t="shared" si="4"/>
        <v>17</v>
      </c>
      <c r="J53" s="51"/>
      <c r="K53" s="51"/>
      <c r="L53" s="51"/>
      <c r="M53" s="51"/>
      <c r="N53" s="51"/>
      <c r="O53" s="51">
        <v>17</v>
      </c>
      <c r="P53" s="51"/>
      <c r="Q53" s="51"/>
      <c r="R53" s="51"/>
    </row>
    <row r="54" ht="30.75" customHeight="1" spans="1:18">
      <c r="A54" s="30">
        <v>19</v>
      </c>
      <c r="B54" s="82" t="s">
        <v>158</v>
      </c>
      <c r="C54" s="59">
        <v>232</v>
      </c>
      <c r="D54" s="50" t="s">
        <v>25</v>
      </c>
      <c r="E54" s="50" t="s">
        <v>159</v>
      </c>
      <c r="F54" s="61" t="s">
        <v>160</v>
      </c>
      <c r="G54" s="81">
        <v>44055</v>
      </c>
      <c r="H54" s="81">
        <v>44055</v>
      </c>
      <c r="I54" s="96">
        <f t="shared" si="4"/>
        <v>232</v>
      </c>
      <c r="J54" s="51"/>
      <c r="K54" s="51"/>
      <c r="L54" s="51">
        <v>232</v>
      </c>
      <c r="M54" s="51"/>
      <c r="N54" s="51"/>
      <c r="O54" s="51"/>
      <c r="P54" s="51"/>
      <c r="Q54" s="51"/>
      <c r="R54" s="51"/>
    </row>
    <row r="55" ht="30.75" customHeight="1" spans="1:18">
      <c r="A55" s="30">
        <v>20</v>
      </c>
      <c r="B55" s="82" t="s">
        <v>161</v>
      </c>
      <c r="C55" s="59">
        <v>1013</v>
      </c>
      <c r="D55" s="50" t="s">
        <v>25</v>
      </c>
      <c r="E55" s="50" t="s">
        <v>162</v>
      </c>
      <c r="F55" s="61" t="s">
        <v>163</v>
      </c>
      <c r="G55" s="81">
        <v>44055</v>
      </c>
      <c r="H55" s="81">
        <v>44055</v>
      </c>
      <c r="I55" s="96">
        <f t="shared" si="4"/>
        <v>1013</v>
      </c>
      <c r="J55" s="51">
        <v>102</v>
      </c>
      <c r="K55" s="51">
        <v>48</v>
      </c>
      <c r="L55" s="51"/>
      <c r="M55" s="51"/>
      <c r="N55" s="51"/>
      <c r="O55" s="51">
        <v>312</v>
      </c>
      <c r="P55" s="51">
        <v>270</v>
      </c>
      <c r="Q55" s="51">
        <v>281</v>
      </c>
      <c r="R55" s="51"/>
    </row>
    <row r="56" ht="30.75" customHeight="1" spans="1:18">
      <c r="A56" s="30">
        <v>21</v>
      </c>
      <c r="B56" s="82" t="s">
        <v>164</v>
      </c>
      <c r="C56" s="59">
        <v>892.17</v>
      </c>
      <c r="D56" s="50" t="s">
        <v>25</v>
      </c>
      <c r="E56" s="50" t="s">
        <v>165</v>
      </c>
      <c r="F56" s="61" t="s">
        <v>166</v>
      </c>
      <c r="G56" s="81">
        <v>44055</v>
      </c>
      <c r="H56" s="81">
        <v>44055</v>
      </c>
      <c r="I56" s="96">
        <f t="shared" si="4"/>
        <v>892.17</v>
      </c>
      <c r="J56" s="51"/>
      <c r="K56" s="51">
        <v>160</v>
      </c>
      <c r="L56" s="51">
        <v>174.42</v>
      </c>
      <c r="M56" s="51">
        <v>98.75</v>
      </c>
      <c r="N56" s="51">
        <v>110</v>
      </c>
      <c r="O56" s="51">
        <v>164.5</v>
      </c>
      <c r="P56" s="51">
        <v>110.67</v>
      </c>
      <c r="Q56" s="51">
        <v>73.83</v>
      </c>
      <c r="R56" s="51"/>
    </row>
    <row r="57" ht="36.75" customHeight="1" spans="1:18">
      <c r="A57" s="30">
        <v>22</v>
      </c>
      <c r="B57" s="82" t="s">
        <v>167</v>
      </c>
      <c r="C57" s="59">
        <v>876.66</v>
      </c>
      <c r="D57" s="84" t="s">
        <v>25</v>
      </c>
      <c r="E57" s="50" t="s">
        <v>165</v>
      </c>
      <c r="F57" s="61" t="s">
        <v>166</v>
      </c>
      <c r="G57" s="81">
        <v>44055</v>
      </c>
      <c r="H57" s="81">
        <v>44055</v>
      </c>
      <c r="I57" s="96">
        <f t="shared" si="4"/>
        <v>876.66</v>
      </c>
      <c r="J57" s="51"/>
      <c r="K57" s="51"/>
      <c r="L57" s="51"/>
      <c r="M57" s="51"/>
      <c r="N57" s="51"/>
      <c r="O57" s="51">
        <v>594.38</v>
      </c>
      <c r="P57" s="51">
        <v>282.28</v>
      </c>
      <c r="Q57" s="51"/>
      <c r="R57" s="51"/>
    </row>
    <row r="58" ht="30.75" customHeight="1" spans="1:18">
      <c r="A58" s="30">
        <v>23</v>
      </c>
      <c r="B58" s="82" t="s">
        <v>168</v>
      </c>
      <c r="C58" s="49">
        <v>1177.81</v>
      </c>
      <c r="D58" s="84" t="s">
        <v>25</v>
      </c>
      <c r="E58" s="50" t="s">
        <v>169</v>
      </c>
      <c r="F58" s="61" t="s">
        <v>170</v>
      </c>
      <c r="G58" s="81">
        <v>44055</v>
      </c>
      <c r="H58" s="81">
        <v>44055</v>
      </c>
      <c r="I58" s="96">
        <f t="shared" si="4"/>
        <v>1177.81</v>
      </c>
      <c r="J58" s="51">
        <v>120.7</v>
      </c>
      <c r="K58" s="51">
        <v>258.54</v>
      </c>
      <c r="L58" s="51">
        <v>203.25</v>
      </c>
      <c r="M58" s="51">
        <v>137.54</v>
      </c>
      <c r="N58" s="51">
        <v>112.42</v>
      </c>
      <c r="O58" s="51">
        <v>146.25</v>
      </c>
      <c r="P58" s="51">
        <v>101</v>
      </c>
      <c r="Q58" s="51">
        <v>98.11</v>
      </c>
      <c r="R58" s="51"/>
    </row>
    <row r="59" ht="30.75" customHeight="1" spans="1:18">
      <c r="A59" s="30">
        <v>24</v>
      </c>
      <c r="B59" s="82" t="s">
        <v>171</v>
      </c>
      <c r="C59" s="49">
        <v>1269.58</v>
      </c>
      <c r="D59" s="84" t="s">
        <v>25</v>
      </c>
      <c r="E59" s="50" t="s">
        <v>172</v>
      </c>
      <c r="F59" s="61" t="s">
        <v>173</v>
      </c>
      <c r="G59" s="81">
        <v>44012</v>
      </c>
      <c r="H59" s="81">
        <v>44013</v>
      </c>
      <c r="I59" s="96">
        <f>SUM(J59:Q59)</f>
        <v>1269.58</v>
      </c>
      <c r="J59" s="51"/>
      <c r="K59" s="51">
        <v>172.02</v>
      </c>
      <c r="L59" s="51">
        <v>411</v>
      </c>
      <c r="M59" s="51">
        <v>86</v>
      </c>
      <c r="N59" s="51">
        <v>53</v>
      </c>
      <c r="O59" s="51">
        <v>463</v>
      </c>
      <c r="P59" s="51">
        <v>54.56</v>
      </c>
      <c r="Q59" s="51">
        <v>30</v>
      </c>
      <c r="R59" s="51"/>
    </row>
    <row r="60" ht="36" customHeight="1" spans="1:18">
      <c r="A60" s="43"/>
      <c r="B60" s="25" t="s">
        <v>174</v>
      </c>
      <c r="C60" s="44">
        <f>SUM(C61:C69)</f>
        <v>279179</v>
      </c>
      <c r="D60" s="26"/>
      <c r="E60" s="26"/>
      <c r="F60" s="45"/>
      <c r="G60" s="28"/>
      <c r="H60" s="29"/>
      <c r="I60" s="44">
        <f>SUM(I61:I69)</f>
        <v>279179</v>
      </c>
      <c r="J60" s="44">
        <f t="shared" ref="J60:Q60" si="5">SUM(J61:J69)</f>
        <v>1977</v>
      </c>
      <c r="K60" s="44">
        <f t="shared" si="5"/>
        <v>51075</v>
      </c>
      <c r="L60" s="44">
        <f t="shared" si="5"/>
        <v>44123</v>
      </c>
      <c r="M60" s="44">
        <f t="shared" si="5"/>
        <v>40569</v>
      </c>
      <c r="N60" s="44">
        <f t="shared" si="5"/>
        <v>41473</v>
      </c>
      <c r="O60" s="44">
        <f t="shared" si="5"/>
        <v>40041</v>
      </c>
      <c r="P60" s="44">
        <f t="shared" si="5"/>
        <v>35223</v>
      </c>
      <c r="Q60" s="44">
        <f t="shared" si="5"/>
        <v>24698</v>
      </c>
      <c r="R60" s="95"/>
    </row>
    <row r="61" s="5" customFormat="1" ht="36" customHeight="1" spans="1:18">
      <c r="A61" s="85">
        <v>1</v>
      </c>
      <c r="B61" s="82" t="s">
        <v>175</v>
      </c>
      <c r="C61" s="59">
        <v>25249</v>
      </c>
      <c r="D61" s="82" t="s">
        <v>31</v>
      </c>
      <c r="E61" s="82" t="s">
        <v>176</v>
      </c>
      <c r="F61" s="86" t="s">
        <v>177</v>
      </c>
      <c r="G61" s="87">
        <v>43797</v>
      </c>
      <c r="H61" s="87">
        <v>43801</v>
      </c>
      <c r="I61" s="100">
        <f t="shared" ref="I61:I69" si="6">SUM(J61:Q61)</f>
        <v>25249</v>
      </c>
      <c r="J61" s="100">
        <v>1977</v>
      </c>
      <c r="K61" s="100">
        <v>5754</v>
      </c>
      <c r="L61" s="100">
        <v>6139</v>
      </c>
      <c r="M61" s="100"/>
      <c r="N61" s="100"/>
      <c r="O61" s="100">
        <v>4405</v>
      </c>
      <c r="P61" s="100">
        <v>4436</v>
      </c>
      <c r="Q61" s="100">
        <v>2538</v>
      </c>
      <c r="R61" s="100"/>
    </row>
    <row r="62" s="5" customFormat="1" ht="36" customHeight="1" spans="1:18">
      <c r="A62" s="85">
        <f t="shared" ref="A62:A69" si="7">A61+1</f>
        <v>2</v>
      </c>
      <c r="B62" s="82" t="s">
        <v>178</v>
      </c>
      <c r="C62" s="59">
        <v>20578</v>
      </c>
      <c r="D62" s="82" t="s">
        <v>31</v>
      </c>
      <c r="E62" s="82" t="s">
        <v>179</v>
      </c>
      <c r="F62" s="86" t="s">
        <v>180</v>
      </c>
      <c r="G62" s="87">
        <v>43797</v>
      </c>
      <c r="H62" s="87">
        <v>43801</v>
      </c>
      <c r="I62" s="100">
        <f t="shared" si="6"/>
        <v>20578</v>
      </c>
      <c r="J62" s="100"/>
      <c r="K62" s="100">
        <v>3690</v>
      </c>
      <c r="L62" s="100">
        <v>3107</v>
      </c>
      <c r="M62" s="100">
        <v>5050</v>
      </c>
      <c r="N62" s="100"/>
      <c r="O62" s="100">
        <v>4254</v>
      </c>
      <c r="P62" s="100">
        <v>4477</v>
      </c>
      <c r="Q62" s="100"/>
      <c r="R62" s="100"/>
    </row>
    <row r="63" s="5" customFormat="1" ht="36" customHeight="1" spans="1:18">
      <c r="A63" s="85">
        <f t="shared" si="7"/>
        <v>3</v>
      </c>
      <c r="B63" s="82" t="s">
        <v>181</v>
      </c>
      <c r="C63" s="59">
        <v>64313</v>
      </c>
      <c r="D63" s="82" t="s">
        <v>31</v>
      </c>
      <c r="E63" s="82" t="s">
        <v>182</v>
      </c>
      <c r="F63" s="86" t="s">
        <v>183</v>
      </c>
      <c r="G63" s="88">
        <v>43814</v>
      </c>
      <c r="H63" s="88">
        <v>43818</v>
      </c>
      <c r="I63" s="100">
        <f t="shared" si="6"/>
        <v>64313</v>
      </c>
      <c r="J63" s="100"/>
      <c r="K63" s="100">
        <v>12297</v>
      </c>
      <c r="L63" s="100">
        <v>13366</v>
      </c>
      <c r="M63" s="100">
        <v>9421</v>
      </c>
      <c r="N63" s="100">
        <v>10532</v>
      </c>
      <c r="O63" s="100">
        <v>8740</v>
      </c>
      <c r="P63" s="100">
        <v>8602</v>
      </c>
      <c r="Q63" s="100">
        <v>1355</v>
      </c>
      <c r="R63" s="100"/>
    </row>
    <row r="64" s="5" customFormat="1" ht="47.25" customHeight="1" spans="1:18">
      <c r="A64" s="85">
        <f t="shared" si="7"/>
        <v>4</v>
      </c>
      <c r="B64" s="82" t="s">
        <v>184</v>
      </c>
      <c r="C64" s="59">
        <v>75100</v>
      </c>
      <c r="D64" s="82" t="s">
        <v>25</v>
      </c>
      <c r="E64" s="82" t="s">
        <v>185</v>
      </c>
      <c r="F64" s="68" t="s">
        <v>186</v>
      </c>
      <c r="G64" s="88">
        <v>44012</v>
      </c>
      <c r="H64" s="88">
        <v>44013</v>
      </c>
      <c r="I64" s="100">
        <f t="shared" si="6"/>
        <v>75100</v>
      </c>
      <c r="J64" s="100"/>
      <c r="K64" s="100">
        <v>12100</v>
      </c>
      <c r="L64" s="100">
        <v>9000</v>
      </c>
      <c r="M64" s="100">
        <v>15500</v>
      </c>
      <c r="N64" s="100">
        <v>15600</v>
      </c>
      <c r="O64" s="100">
        <v>6200</v>
      </c>
      <c r="P64" s="100">
        <v>3000</v>
      </c>
      <c r="Q64" s="100">
        <v>13700</v>
      </c>
      <c r="R64" s="100"/>
    </row>
    <row r="65" s="5" customFormat="1" ht="47.25" customHeight="1" spans="1:18">
      <c r="A65" s="85">
        <f t="shared" si="7"/>
        <v>5</v>
      </c>
      <c r="B65" s="82" t="s">
        <v>187</v>
      </c>
      <c r="C65" s="59">
        <v>53193</v>
      </c>
      <c r="D65" s="82" t="s">
        <v>25</v>
      </c>
      <c r="E65" s="82" t="s">
        <v>188</v>
      </c>
      <c r="F65" s="68" t="s">
        <v>189</v>
      </c>
      <c r="G65" s="88">
        <v>44012</v>
      </c>
      <c r="H65" s="88">
        <v>44012</v>
      </c>
      <c r="I65" s="100">
        <f t="shared" si="6"/>
        <v>53193</v>
      </c>
      <c r="J65" s="100"/>
      <c r="K65" s="100">
        <v>9772</v>
      </c>
      <c r="L65" s="100">
        <v>5298</v>
      </c>
      <c r="M65" s="100">
        <v>7887</v>
      </c>
      <c r="N65" s="100">
        <v>10309</v>
      </c>
      <c r="O65" s="100">
        <v>8644</v>
      </c>
      <c r="P65" s="100">
        <v>6579</v>
      </c>
      <c r="Q65" s="100">
        <v>4704</v>
      </c>
      <c r="R65" s="100"/>
    </row>
    <row r="66" s="5" customFormat="1" ht="47.25" customHeight="1" spans="1:18">
      <c r="A66" s="85">
        <f t="shared" si="7"/>
        <v>6</v>
      </c>
      <c r="B66" s="82" t="s">
        <v>190</v>
      </c>
      <c r="C66" s="59">
        <v>6772</v>
      </c>
      <c r="D66" s="82" t="s">
        <v>31</v>
      </c>
      <c r="E66" s="82" t="s">
        <v>191</v>
      </c>
      <c r="F66" s="68" t="s">
        <v>192</v>
      </c>
      <c r="G66" s="88"/>
      <c r="H66" s="88">
        <v>44012</v>
      </c>
      <c r="I66" s="100">
        <f t="shared" si="6"/>
        <v>6772</v>
      </c>
      <c r="J66" s="100"/>
      <c r="K66" s="100">
        <v>1674</v>
      </c>
      <c r="L66" s="100">
        <v>1786</v>
      </c>
      <c r="M66" s="100"/>
      <c r="N66" s="100"/>
      <c r="O66" s="100">
        <v>1282</v>
      </c>
      <c r="P66" s="100">
        <v>1291</v>
      </c>
      <c r="Q66" s="100">
        <v>739</v>
      </c>
      <c r="R66" s="100"/>
    </row>
    <row r="67" s="5" customFormat="1" ht="47.25" customHeight="1" spans="1:18">
      <c r="A67" s="85">
        <f t="shared" si="7"/>
        <v>7</v>
      </c>
      <c r="B67" s="82" t="s">
        <v>193</v>
      </c>
      <c r="C67" s="59">
        <v>2872</v>
      </c>
      <c r="D67" s="82" t="s">
        <v>31</v>
      </c>
      <c r="E67" s="82" t="s">
        <v>194</v>
      </c>
      <c r="F67" s="68" t="s">
        <v>195</v>
      </c>
      <c r="G67" s="88">
        <v>44012</v>
      </c>
      <c r="H67" s="88">
        <v>44012</v>
      </c>
      <c r="I67" s="100">
        <f t="shared" si="6"/>
        <v>2872</v>
      </c>
      <c r="J67" s="100"/>
      <c r="K67" s="100">
        <v>488</v>
      </c>
      <c r="L67" s="100">
        <v>444</v>
      </c>
      <c r="M67" s="100">
        <v>250</v>
      </c>
      <c r="N67" s="100">
        <v>656</v>
      </c>
      <c r="O67" s="100">
        <v>490</v>
      </c>
      <c r="P67" s="100">
        <v>358</v>
      </c>
      <c r="Q67" s="100">
        <v>186</v>
      </c>
      <c r="R67" s="100"/>
    </row>
    <row r="68" s="5" customFormat="1" ht="47.25" customHeight="1" spans="1:18">
      <c r="A68" s="85">
        <f t="shared" si="7"/>
        <v>8</v>
      </c>
      <c r="B68" s="82" t="s">
        <v>196</v>
      </c>
      <c r="C68" s="59">
        <v>23402</v>
      </c>
      <c r="D68" s="82" t="s">
        <v>25</v>
      </c>
      <c r="E68" s="82" t="s">
        <v>197</v>
      </c>
      <c r="F68" s="68" t="s">
        <v>198</v>
      </c>
      <c r="G68" s="88">
        <v>44012</v>
      </c>
      <c r="H68" s="88">
        <v>44012</v>
      </c>
      <c r="I68" s="100">
        <f t="shared" si="6"/>
        <v>23402</v>
      </c>
      <c r="J68" s="100"/>
      <c r="K68" s="100">
        <v>4400</v>
      </c>
      <c r="L68" s="100">
        <v>3983</v>
      </c>
      <c r="M68" s="100">
        <v>2461</v>
      </c>
      <c r="N68" s="100">
        <v>4376</v>
      </c>
      <c r="O68" s="100">
        <v>4226</v>
      </c>
      <c r="P68" s="100">
        <v>2480</v>
      </c>
      <c r="Q68" s="100">
        <v>1476</v>
      </c>
      <c r="R68" s="100"/>
    </row>
    <row r="69" s="5" customFormat="1" ht="47.25" customHeight="1" spans="1:18">
      <c r="A69" s="85">
        <f t="shared" si="7"/>
        <v>9</v>
      </c>
      <c r="B69" s="82" t="s">
        <v>199</v>
      </c>
      <c r="C69" s="59">
        <v>7700</v>
      </c>
      <c r="D69" s="82" t="s">
        <v>25</v>
      </c>
      <c r="E69" s="82" t="s">
        <v>200</v>
      </c>
      <c r="F69" s="68" t="s">
        <v>201</v>
      </c>
      <c r="G69" s="88">
        <v>44042</v>
      </c>
      <c r="H69" s="88">
        <v>44043</v>
      </c>
      <c r="I69" s="100">
        <f t="shared" si="6"/>
        <v>7700</v>
      </c>
      <c r="J69" s="100"/>
      <c r="K69" s="100">
        <v>900</v>
      </c>
      <c r="L69" s="100">
        <v>1000</v>
      </c>
      <c r="M69" s="100"/>
      <c r="N69" s="100"/>
      <c r="O69" s="100">
        <v>1800</v>
      </c>
      <c r="P69" s="100">
        <v>4000</v>
      </c>
      <c r="Q69" s="100"/>
      <c r="R69" s="100"/>
    </row>
    <row r="70" ht="36" customHeight="1" spans="1:18">
      <c r="A70" s="43"/>
      <c r="B70" s="25" t="s">
        <v>202</v>
      </c>
      <c r="C70" s="109">
        <f>SUM(C71:C104)</f>
        <v>116450.09</v>
      </c>
      <c r="D70" s="110"/>
      <c r="E70" s="110"/>
      <c r="F70" s="110"/>
      <c r="G70" s="110"/>
      <c r="H70" s="110"/>
      <c r="I70" s="109">
        <f>SUM(I71:I104)</f>
        <v>116450.09</v>
      </c>
      <c r="J70" s="109">
        <f t="shared" ref="J70:Q70" si="8">SUM(J71:J104)</f>
        <v>1320.21</v>
      </c>
      <c r="K70" s="109">
        <f t="shared" si="8"/>
        <v>21900.338</v>
      </c>
      <c r="L70" s="109">
        <f t="shared" si="8"/>
        <v>23650.25</v>
      </c>
      <c r="M70" s="109">
        <f t="shared" si="8"/>
        <v>23231.02</v>
      </c>
      <c r="N70" s="109">
        <f t="shared" si="8"/>
        <v>17419.38</v>
      </c>
      <c r="O70" s="109">
        <f t="shared" si="8"/>
        <v>9622.53</v>
      </c>
      <c r="P70" s="109">
        <f t="shared" si="8"/>
        <v>9460.63</v>
      </c>
      <c r="Q70" s="109">
        <f t="shared" si="8"/>
        <v>9845.732</v>
      </c>
      <c r="R70" s="95"/>
    </row>
    <row r="71" s="6" customFormat="1" ht="36" customHeight="1" spans="1:18">
      <c r="A71" s="111">
        <v>1</v>
      </c>
      <c r="B71" s="112" t="s">
        <v>203</v>
      </c>
      <c r="C71" s="111">
        <v>19</v>
      </c>
      <c r="D71" s="113" t="s">
        <v>25</v>
      </c>
      <c r="E71" s="114" t="s">
        <v>204</v>
      </c>
      <c r="F71" s="114" t="s">
        <v>205</v>
      </c>
      <c r="G71" s="112" t="s">
        <v>206</v>
      </c>
      <c r="H71" s="112" t="s">
        <v>207</v>
      </c>
      <c r="I71" s="135">
        <v>19</v>
      </c>
      <c r="J71" s="136"/>
      <c r="K71" s="136"/>
      <c r="L71" s="136"/>
      <c r="M71" s="136"/>
      <c r="N71" s="136"/>
      <c r="O71" s="136">
        <v>19</v>
      </c>
      <c r="P71" s="136"/>
      <c r="Q71" s="136"/>
      <c r="R71" s="149"/>
    </row>
    <row r="72" s="6" customFormat="1" ht="36" customHeight="1" spans="1:18">
      <c r="A72" s="111">
        <v>2</v>
      </c>
      <c r="B72" s="112" t="s">
        <v>208</v>
      </c>
      <c r="C72" s="111">
        <v>7</v>
      </c>
      <c r="D72" s="113" t="s">
        <v>25</v>
      </c>
      <c r="E72" s="114" t="s">
        <v>209</v>
      </c>
      <c r="F72" s="114" t="s">
        <v>210</v>
      </c>
      <c r="G72" s="112" t="s">
        <v>206</v>
      </c>
      <c r="H72" s="112" t="s">
        <v>207</v>
      </c>
      <c r="I72" s="135">
        <v>7</v>
      </c>
      <c r="J72" s="136"/>
      <c r="K72" s="136"/>
      <c r="L72" s="136"/>
      <c r="M72" s="136"/>
      <c r="N72" s="136"/>
      <c r="O72" s="136">
        <v>7</v>
      </c>
      <c r="P72" s="136"/>
      <c r="Q72" s="136"/>
      <c r="R72" s="149"/>
    </row>
    <row r="73" s="6" customFormat="1" ht="47.25" customHeight="1" spans="1:18">
      <c r="A73" s="111">
        <v>3</v>
      </c>
      <c r="B73" s="112" t="s">
        <v>211</v>
      </c>
      <c r="C73" s="111">
        <v>31986.2</v>
      </c>
      <c r="D73" s="113" t="s">
        <v>25</v>
      </c>
      <c r="E73" s="112" t="s">
        <v>212</v>
      </c>
      <c r="F73" s="115" t="s">
        <v>213</v>
      </c>
      <c r="G73" s="112" t="s">
        <v>206</v>
      </c>
      <c r="H73" s="112" t="s">
        <v>65</v>
      </c>
      <c r="I73" s="137">
        <v>31986.2</v>
      </c>
      <c r="J73" s="136">
        <v>65</v>
      </c>
      <c r="K73" s="136">
        <v>7472</v>
      </c>
      <c r="L73" s="136">
        <v>7586</v>
      </c>
      <c r="M73" s="136">
        <v>4757</v>
      </c>
      <c r="N73" s="136">
        <v>5550.2</v>
      </c>
      <c r="O73" s="136">
        <v>3210</v>
      </c>
      <c r="P73" s="136">
        <v>2840</v>
      </c>
      <c r="Q73" s="136">
        <v>506</v>
      </c>
      <c r="R73" s="112"/>
    </row>
    <row r="74" s="6" customFormat="1" ht="47.25" customHeight="1" spans="1:18">
      <c r="A74" s="111">
        <v>4</v>
      </c>
      <c r="B74" s="116" t="s">
        <v>214</v>
      </c>
      <c r="C74" s="117">
        <v>930</v>
      </c>
      <c r="D74" s="113" t="s">
        <v>25</v>
      </c>
      <c r="E74" s="112" t="s">
        <v>215</v>
      </c>
      <c r="F74" s="115" t="s">
        <v>216</v>
      </c>
      <c r="G74" s="112" t="s">
        <v>206</v>
      </c>
      <c r="H74" s="112" t="s">
        <v>65</v>
      </c>
      <c r="I74" s="135">
        <v>930</v>
      </c>
      <c r="J74" s="136">
        <v>30</v>
      </c>
      <c r="K74" s="136">
        <v>900</v>
      </c>
      <c r="L74" s="136"/>
      <c r="M74" s="136"/>
      <c r="N74" s="136"/>
      <c r="O74" s="136"/>
      <c r="P74" s="136"/>
      <c r="Q74" s="136"/>
      <c r="R74" s="112"/>
    </row>
    <row r="75" s="6" customFormat="1" ht="47.25" customHeight="1" spans="1:18">
      <c r="A75" s="111">
        <v>5</v>
      </c>
      <c r="B75" s="116" t="s">
        <v>214</v>
      </c>
      <c r="C75" s="117">
        <v>27355.5</v>
      </c>
      <c r="D75" s="113" t="s">
        <v>25</v>
      </c>
      <c r="E75" s="112" t="s">
        <v>215</v>
      </c>
      <c r="F75" s="115" t="s">
        <v>217</v>
      </c>
      <c r="G75" s="112" t="s">
        <v>206</v>
      </c>
      <c r="H75" s="112" t="s">
        <v>218</v>
      </c>
      <c r="I75" s="135">
        <v>27355.5</v>
      </c>
      <c r="J75" s="136"/>
      <c r="K75" s="136">
        <v>2319.708</v>
      </c>
      <c r="L75" s="136">
        <v>3802.5</v>
      </c>
      <c r="M75" s="136">
        <v>4049</v>
      </c>
      <c r="N75" s="136">
        <v>2951.5</v>
      </c>
      <c r="O75" s="136">
        <v>5162.5</v>
      </c>
      <c r="P75" s="136">
        <v>2491.7</v>
      </c>
      <c r="Q75" s="136">
        <v>6578.592</v>
      </c>
      <c r="R75" s="112"/>
    </row>
    <row r="76" s="6" customFormat="1" ht="47.25" customHeight="1" spans="1:18">
      <c r="A76" s="111">
        <v>6</v>
      </c>
      <c r="B76" s="116" t="s">
        <v>219</v>
      </c>
      <c r="C76" s="111">
        <v>102</v>
      </c>
      <c r="D76" s="113" t="s">
        <v>25</v>
      </c>
      <c r="E76" s="114" t="s">
        <v>220</v>
      </c>
      <c r="F76" s="114" t="s">
        <v>221</v>
      </c>
      <c r="G76" s="112" t="s">
        <v>222</v>
      </c>
      <c r="H76" s="112" t="s">
        <v>223</v>
      </c>
      <c r="I76" s="138">
        <v>102</v>
      </c>
      <c r="J76" s="136"/>
      <c r="K76" s="136"/>
      <c r="L76" s="136"/>
      <c r="M76" s="136"/>
      <c r="N76" s="136"/>
      <c r="O76" s="136">
        <v>102</v>
      </c>
      <c r="P76" s="136"/>
      <c r="Q76" s="136"/>
      <c r="R76" s="149"/>
    </row>
    <row r="77" s="6" customFormat="1" ht="47.25" customHeight="1" spans="1:18">
      <c r="A77" s="111">
        <v>7</v>
      </c>
      <c r="B77" s="112" t="s">
        <v>224</v>
      </c>
      <c r="C77" s="111">
        <v>2</v>
      </c>
      <c r="D77" s="117" t="s">
        <v>31</v>
      </c>
      <c r="E77" s="114" t="s">
        <v>225</v>
      </c>
      <c r="F77" s="114" t="s">
        <v>226</v>
      </c>
      <c r="G77" s="112" t="s">
        <v>222</v>
      </c>
      <c r="H77" s="112" t="s">
        <v>34</v>
      </c>
      <c r="I77" s="138">
        <v>2</v>
      </c>
      <c r="J77" s="139"/>
      <c r="K77" s="136"/>
      <c r="L77" s="136"/>
      <c r="M77" s="136"/>
      <c r="N77" s="136"/>
      <c r="O77" s="136">
        <v>2</v>
      </c>
      <c r="P77" s="136"/>
      <c r="Q77" s="136"/>
      <c r="R77" s="112"/>
    </row>
    <row r="78" s="6" customFormat="1" ht="47.25" customHeight="1" spans="1:18">
      <c r="A78" s="111">
        <v>8</v>
      </c>
      <c r="B78" s="112" t="s">
        <v>227</v>
      </c>
      <c r="C78" s="111">
        <v>10</v>
      </c>
      <c r="D78" s="117" t="s">
        <v>31</v>
      </c>
      <c r="E78" s="114" t="s">
        <v>225</v>
      </c>
      <c r="F78" s="114" t="s">
        <v>226</v>
      </c>
      <c r="G78" s="112" t="s">
        <v>222</v>
      </c>
      <c r="H78" s="112" t="s">
        <v>34</v>
      </c>
      <c r="I78" s="138">
        <v>10</v>
      </c>
      <c r="J78" s="139"/>
      <c r="K78" s="136"/>
      <c r="L78" s="136"/>
      <c r="M78" s="136"/>
      <c r="N78" s="136"/>
      <c r="O78" s="136">
        <v>10</v>
      </c>
      <c r="P78" s="136"/>
      <c r="Q78" s="136"/>
      <c r="R78" s="112"/>
    </row>
    <row r="79" s="6" customFormat="1" ht="47.25" customHeight="1" spans="1:18">
      <c r="A79" s="111">
        <v>9</v>
      </c>
      <c r="B79" s="112" t="s">
        <v>228</v>
      </c>
      <c r="C79" s="111">
        <v>8.78</v>
      </c>
      <c r="D79" s="117" t="s">
        <v>31</v>
      </c>
      <c r="E79" s="114" t="s">
        <v>229</v>
      </c>
      <c r="F79" s="114" t="s">
        <v>230</v>
      </c>
      <c r="G79" s="112" t="s">
        <v>231</v>
      </c>
      <c r="H79" s="112" t="s">
        <v>34</v>
      </c>
      <c r="I79" s="138">
        <v>8.78</v>
      </c>
      <c r="J79" s="139"/>
      <c r="K79" s="136"/>
      <c r="L79" s="136"/>
      <c r="M79" s="136"/>
      <c r="N79" s="136"/>
      <c r="O79" s="137">
        <v>8.78</v>
      </c>
      <c r="P79" s="136"/>
      <c r="Q79" s="136"/>
      <c r="R79" s="112"/>
    </row>
    <row r="80" s="6" customFormat="1" ht="47.25" customHeight="1" spans="1:18">
      <c r="A80" s="111">
        <v>10</v>
      </c>
      <c r="B80" s="116" t="s">
        <v>232</v>
      </c>
      <c r="C80" s="111">
        <v>1750</v>
      </c>
      <c r="D80" s="117" t="s">
        <v>25</v>
      </c>
      <c r="E80" s="112" t="s">
        <v>233</v>
      </c>
      <c r="F80" s="115" t="s">
        <v>234</v>
      </c>
      <c r="G80" s="112" t="s">
        <v>235</v>
      </c>
      <c r="H80" s="112" t="s">
        <v>35</v>
      </c>
      <c r="I80" s="137">
        <v>1750</v>
      </c>
      <c r="J80" s="139"/>
      <c r="K80" s="136"/>
      <c r="L80" s="136"/>
      <c r="M80" s="136">
        <v>1750</v>
      </c>
      <c r="N80" s="136"/>
      <c r="O80" s="136"/>
      <c r="P80" s="136"/>
      <c r="Q80" s="136"/>
      <c r="R80" s="112"/>
    </row>
    <row r="81" s="6" customFormat="1" ht="47.25" customHeight="1" spans="1:18">
      <c r="A81" s="111">
        <v>11</v>
      </c>
      <c r="B81" s="116" t="s">
        <v>232</v>
      </c>
      <c r="C81" s="111">
        <v>4700</v>
      </c>
      <c r="D81" s="117" t="s">
        <v>25</v>
      </c>
      <c r="E81" s="112" t="s">
        <v>233</v>
      </c>
      <c r="F81" s="115" t="s">
        <v>234</v>
      </c>
      <c r="G81" s="112" t="s">
        <v>235</v>
      </c>
      <c r="H81" s="112" t="s">
        <v>35</v>
      </c>
      <c r="I81" s="137">
        <v>4700</v>
      </c>
      <c r="J81" s="139"/>
      <c r="K81" s="136"/>
      <c r="L81" s="136">
        <v>1600</v>
      </c>
      <c r="M81" s="136"/>
      <c r="N81" s="136">
        <v>1600</v>
      </c>
      <c r="O81" s="136"/>
      <c r="P81" s="136"/>
      <c r="Q81" s="136">
        <v>1500</v>
      </c>
      <c r="R81" s="112"/>
    </row>
    <row r="82" s="6" customFormat="1" ht="47.25" customHeight="1" spans="1:18">
      <c r="A82" s="111">
        <v>12</v>
      </c>
      <c r="B82" s="116" t="s">
        <v>232</v>
      </c>
      <c r="C82" s="111">
        <v>600</v>
      </c>
      <c r="D82" s="117" t="s">
        <v>25</v>
      </c>
      <c r="E82" s="112" t="s">
        <v>233</v>
      </c>
      <c r="F82" s="115" t="s">
        <v>234</v>
      </c>
      <c r="G82" s="112" t="s">
        <v>235</v>
      </c>
      <c r="H82" s="112" t="s">
        <v>35</v>
      </c>
      <c r="I82" s="137">
        <v>600</v>
      </c>
      <c r="J82" s="139"/>
      <c r="K82" s="136">
        <v>200</v>
      </c>
      <c r="L82" s="136"/>
      <c r="M82" s="136">
        <v>200</v>
      </c>
      <c r="N82" s="136">
        <v>200</v>
      </c>
      <c r="O82" s="136"/>
      <c r="P82" s="136"/>
      <c r="Q82" s="136"/>
      <c r="R82" s="112"/>
    </row>
    <row r="83" s="6" customFormat="1" ht="30.75" customHeight="1" spans="1:18">
      <c r="A83" s="111">
        <v>13</v>
      </c>
      <c r="B83" s="116" t="s">
        <v>232</v>
      </c>
      <c r="C83" s="111">
        <v>860</v>
      </c>
      <c r="D83" s="117" t="s">
        <v>25</v>
      </c>
      <c r="E83" s="112" t="s">
        <v>233</v>
      </c>
      <c r="F83" s="115" t="s">
        <v>234</v>
      </c>
      <c r="G83" s="112" t="s">
        <v>235</v>
      </c>
      <c r="H83" s="112" t="s">
        <v>35</v>
      </c>
      <c r="I83" s="137">
        <v>860</v>
      </c>
      <c r="J83" s="140"/>
      <c r="K83" s="136">
        <v>10</v>
      </c>
      <c r="L83" s="136">
        <v>10</v>
      </c>
      <c r="M83" s="136">
        <v>810</v>
      </c>
      <c r="N83" s="136">
        <v>10</v>
      </c>
      <c r="O83" s="136"/>
      <c r="P83" s="136">
        <v>10</v>
      </c>
      <c r="Q83" s="136">
        <v>10</v>
      </c>
      <c r="R83" s="149"/>
    </row>
    <row r="84" s="6" customFormat="1" ht="30.75" customHeight="1" spans="1:18">
      <c r="A84" s="111">
        <v>14</v>
      </c>
      <c r="B84" s="116" t="s">
        <v>232</v>
      </c>
      <c r="C84" s="111">
        <v>55</v>
      </c>
      <c r="D84" s="117" t="s">
        <v>25</v>
      </c>
      <c r="E84" s="112" t="s">
        <v>233</v>
      </c>
      <c r="F84" s="115" t="s">
        <v>234</v>
      </c>
      <c r="G84" s="112" t="s">
        <v>235</v>
      </c>
      <c r="H84" s="112" t="s">
        <v>35</v>
      </c>
      <c r="I84" s="137">
        <v>55</v>
      </c>
      <c r="J84" s="136"/>
      <c r="K84" s="136">
        <v>9</v>
      </c>
      <c r="L84" s="136">
        <v>9</v>
      </c>
      <c r="M84" s="136">
        <v>10</v>
      </c>
      <c r="N84" s="136">
        <v>9</v>
      </c>
      <c r="O84" s="136"/>
      <c r="P84" s="136">
        <v>9</v>
      </c>
      <c r="Q84" s="136">
        <v>9</v>
      </c>
      <c r="R84" s="149"/>
    </row>
    <row r="85" s="6" customFormat="1" ht="30.75" customHeight="1" spans="1:18">
      <c r="A85" s="111">
        <v>15</v>
      </c>
      <c r="B85" s="116" t="s">
        <v>232</v>
      </c>
      <c r="C85" s="111">
        <v>879</v>
      </c>
      <c r="D85" s="117" t="s">
        <v>25</v>
      </c>
      <c r="E85" s="112" t="s">
        <v>233</v>
      </c>
      <c r="F85" s="115" t="s">
        <v>234</v>
      </c>
      <c r="G85" s="112" t="s">
        <v>235</v>
      </c>
      <c r="H85" s="112" t="s">
        <v>35</v>
      </c>
      <c r="I85" s="137">
        <v>879</v>
      </c>
      <c r="J85" s="136"/>
      <c r="K85" s="136">
        <v>95</v>
      </c>
      <c r="L85" s="136">
        <v>60</v>
      </c>
      <c r="M85" s="136">
        <v>522</v>
      </c>
      <c r="N85" s="136">
        <v>93</v>
      </c>
      <c r="O85" s="136"/>
      <c r="P85" s="136">
        <v>21</v>
      </c>
      <c r="Q85" s="136">
        <v>88</v>
      </c>
      <c r="R85" s="149"/>
    </row>
    <row r="86" s="6" customFormat="1" ht="30.75" customHeight="1" spans="1:18">
      <c r="A86" s="111">
        <v>16</v>
      </c>
      <c r="B86" s="116" t="s">
        <v>236</v>
      </c>
      <c r="C86" s="111">
        <v>23980</v>
      </c>
      <c r="D86" s="117" t="s">
        <v>25</v>
      </c>
      <c r="E86" s="112" t="s">
        <v>237</v>
      </c>
      <c r="F86" s="115" t="s">
        <v>238</v>
      </c>
      <c r="G86" s="112" t="s">
        <v>222</v>
      </c>
      <c r="H86" s="112" t="s">
        <v>35</v>
      </c>
      <c r="I86" s="137">
        <v>23980</v>
      </c>
      <c r="J86" s="136"/>
      <c r="K86" s="136">
        <v>6217</v>
      </c>
      <c r="L86" s="136">
        <v>6217</v>
      </c>
      <c r="M86" s="136">
        <v>7105</v>
      </c>
      <c r="N86" s="136">
        <v>3109</v>
      </c>
      <c r="O86" s="136"/>
      <c r="P86" s="136">
        <v>888</v>
      </c>
      <c r="Q86" s="136">
        <v>444</v>
      </c>
      <c r="R86" s="149"/>
    </row>
    <row r="87" s="6" customFormat="1" ht="30.75" customHeight="1" spans="1:18">
      <c r="A87" s="111">
        <v>17</v>
      </c>
      <c r="B87" s="116" t="s">
        <v>232</v>
      </c>
      <c r="C87" s="111">
        <v>80</v>
      </c>
      <c r="D87" s="117" t="s">
        <v>25</v>
      </c>
      <c r="E87" s="112" t="s">
        <v>233</v>
      </c>
      <c r="F87" s="115" t="s">
        <v>239</v>
      </c>
      <c r="G87" s="112" t="s">
        <v>235</v>
      </c>
      <c r="H87" s="112" t="s">
        <v>240</v>
      </c>
      <c r="I87" s="137">
        <v>80</v>
      </c>
      <c r="J87" s="136"/>
      <c r="K87" s="136">
        <v>40</v>
      </c>
      <c r="L87" s="136"/>
      <c r="M87" s="136"/>
      <c r="N87" s="136">
        <v>40</v>
      </c>
      <c r="O87" s="136"/>
      <c r="P87" s="136"/>
      <c r="Q87" s="136"/>
      <c r="R87" s="149"/>
    </row>
    <row r="88" s="6" customFormat="1" ht="30.75" customHeight="1" spans="1:18">
      <c r="A88" s="111">
        <v>18</v>
      </c>
      <c r="B88" s="118" t="s">
        <v>241</v>
      </c>
      <c r="C88" s="119">
        <v>475</v>
      </c>
      <c r="D88" s="119" t="s">
        <v>31</v>
      </c>
      <c r="E88" s="120" t="s">
        <v>242</v>
      </c>
      <c r="F88" s="115" t="s">
        <v>243</v>
      </c>
      <c r="G88" s="112" t="s">
        <v>231</v>
      </c>
      <c r="H88" s="112" t="s">
        <v>244</v>
      </c>
      <c r="I88" s="119">
        <v>475</v>
      </c>
      <c r="J88" s="141">
        <v>10</v>
      </c>
      <c r="K88" s="141">
        <v>260</v>
      </c>
      <c r="L88" s="141">
        <v>85</v>
      </c>
      <c r="M88" s="141">
        <v>20</v>
      </c>
      <c r="N88" s="141">
        <v>20</v>
      </c>
      <c r="O88" s="141">
        <v>30</v>
      </c>
      <c r="P88" s="141">
        <v>50</v>
      </c>
      <c r="Q88" s="141"/>
      <c r="R88" s="118"/>
    </row>
    <row r="89" s="6" customFormat="1" ht="30.75" customHeight="1" spans="1:18">
      <c r="A89" s="111">
        <v>19</v>
      </c>
      <c r="B89" s="118" t="s">
        <v>245</v>
      </c>
      <c r="C89" s="121">
        <v>2</v>
      </c>
      <c r="D89" s="121" t="s">
        <v>31</v>
      </c>
      <c r="E89" s="118" t="s">
        <v>246</v>
      </c>
      <c r="F89" s="118" t="s">
        <v>247</v>
      </c>
      <c r="G89" s="112" t="s">
        <v>240</v>
      </c>
      <c r="H89" s="112" t="s">
        <v>248</v>
      </c>
      <c r="I89" s="119">
        <v>2</v>
      </c>
      <c r="J89" s="119"/>
      <c r="K89" s="119"/>
      <c r="L89" s="119"/>
      <c r="M89" s="119"/>
      <c r="N89" s="119"/>
      <c r="O89" s="119">
        <v>2</v>
      </c>
      <c r="P89" s="119"/>
      <c r="Q89" s="119"/>
      <c r="R89" s="118"/>
    </row>
    <row r="90" s="6" customFormat="1" ht="30.75" customHeight="1" spans="1:18">
      <c r="A90" s="111">
        <v>20</v>
      </c>
      <c r="B90" s="118" t="s">
        <v>249</v>
      </c>
      <c r="C90" s="122">
        <v>402.5</v>
      </c>
      <c r="D90" s="119" t="s">
        <v>31</v>
      </c>
      <c r="E90" s="120" t="s">
        <v>250</v>
      </c>
      <c r="F90" s="115" t="s">
        <v>251</v>
      </c>
      <c r="G90" s="112" t="s">
        <v>222</v>
      </c>
      <c r="H90" s="112" t="s">
        <v>248</v>
      </c>
      <c r="I90" s="122">
        <v>402.5</v>
      </c>
      <c r="J90" s="142">
        <v>170</v>
      </c>
      <c r="K90" s="142">
        <v>67.5</v>
      </c>
      <c r="L90" s="142">
        <v>5</v>
      </c>
      <c r="M90" s="142">
        <v>55</v>
      </c>
      <c r="N90" s="142">
        <v>105</v>
      </c>
      <c r="O90" s="142"/>
      <c r="P90" s="142"/>
      <c r="Q90" s="142"/>
      <c r="R90" s="150"/>
    </row>
    <row r="91" s="6" customFormat="1" ht="30.75" customHeight="1" spans="1:18">
      <c r="A91" s="111">
        <v>21</v>
      </c>
      <c r="B91" s="118" t="s">
        <v>241</v>
      </c>
      <c r="C91" s="119">
        <v>100</v>
      </c>
      <c r="D91" s="119" t="s">
        <v>31</v>
      </c>
      <c r="E91" s="120" t="s">
        <v>242</v>
      </c>
      <c r="F91" s="115" t="s">
        <v>252</v>
      </c>
      <c r="G91" s="112" t="s">
        <v>231</v>
      </c>
      <c r="H91" s="112" t="s">
        <v>253</v>
      </c>
      <c r="I91" s="141">
        <v>100</v>
      </c>
      <c r="J91" s="142"/>
      <c r="K91" s="142"/>
      <c r="L91" s="142">
        <v>100</v>
      </c>
      <c r="M91" s="142"/>
      <c r="N91" s="142"/>
      <c r="O91" s="142"/>
      <c r="P91" s="142"/>
      <c r="Q91" s="142"/>
      <c r="R91" s="151"/>
    </row>
    <row r="92" s="6" customFormat="1" ht="30.75" customHeight="1" spans="1:18">
      <c r="A92" s="111">
        <v>22</v>
      </c>
      <c r="B92" s="118" t="s">
        <v>249</v>
      </c>
      <c r="C92" s="122">
        <v>305.1</v>
      </c>
      <c r="D92" s="119" t="s">
        <v>31</v>
      </c>
      <c r="E92" s="120" t="s">
        <v>250</v>
      </c>
      <c r="F92" s="115" t="s">
        <v>254</v>
      </c>
      <c r="G92" s="112" t="s">
        <v>222</v>
      </c>
      <c r="H92" s="112" t="s">
        <v>255</v>
      </c>
      <c r="I92" s="141">
        <v>305.1</v>
      </c>
      <c r="J92" s="142">
        <v>38.5</v>
      </c>
      <c r="K92" s="142">
        <v>213.1</v>
      </c>
      <c r="L92" s="142">
        <v>3</v>
      </c>
      <c r="M92" s="142">
        <v>13</v>
      </c>
      <c r="N92" s="142">
        <v>13</v>
      </c>
      <c r="O92" s="142">
        <v>11.5</v>
      </c>
      <c r="P92" s="142">
        <v>1.5</v>
      </c>
      <c r="Q92" s="142">
        <v>11.5</v>
      </c>
      <c r="R92" s="150"/>
    </row>
    <row r="93" s="6" customFormat="1" ht="30.75" customHeight="1" spans="1:18">
      <c r="A93" s="111">
        <v>23</v>
      </c>
      <c r="B93" s="118" t="s">
        <v>256</v>
      </c>
      <c r="C93" s="122">
        <v>60</v>
      </c>
      <c r="D93" s="119" t="s">
        <v>31</v>
      </c>
      <c r="E93" s="120" t="s">
        <v>250</v>
      </c>
      <c r="F93" s="115" t="s">
        <v>257</v>
      </c>
      <c r="G93" s="112" t="s">
        <v>222</v>
      </c>
      <c r="H93" s="112" t="s">
        <v>255</v>
      </c>
      <c r="I93" s="141">
        <v>60</v>
      </c>
      <c r="J93" s="142">
        <v>60</v>
      </c>
      <c r="K93" s="142"/>
      <c r="L93" s="142"/>
      <c r="M93" s="142"/>
      <c r="N93" s="142"/>
      <c r="O93" s="142"/>
      <c r="P93" s="142"/>
      <c r="Q93" s="142"/>
      <c r="R93" s="150"/>
    </row>
    <row r="94" s="6" customFormat="1" ht="30.75" customHeight="1" spans="1:18">
      <c r="A94" s="111">
        <v>24</v>
      </c>
      <c r="B94" s="118" t="s">
        <v>258</v>
      </c>
      <c r="C94" s="122">
        <v>125</v>
      </c>
      <c r="D94" s="119" t="s">
        <v>31</v>
      </c>
      <c r="E94" s="120" t="s">
        <v>259</v>
      </c>
      <c r="F94" s="115" t="s">
        <v>260</v>
      </c>
      <c r="G94" s="112" t="s">
        <v>240</v>
      </c>
      <c r="H94" s="112" t="s">
        <v>261</v>
      </c>
      <c r="I94" s="141">
        <v>125</v>
      </c>
      <c r="J94" s="142"/>
      <c r="K94" s="142">
        <v>75</v>
      </c>
      <c r="L94" s="142"/>
      <c r="M94" s="142"/>
      <c r="N94" s="142">
        <v>25</v>
      </c>
      <c r="O94" s="142"/>
      <c r="P94" s="142">
        <v>25</v>
      </c>
      <c r="Q94" s="142"/>
      <c r="R94" s="150" t="s">
        <v>262</v>
      </c>
    </row>
    <row r="95" s="6" customFormat="1" ht="30.75" customHeight="1" spans="1:18">
      <c r="A95" s="111">
        <v>25</v>
      </c>
      <c r="B95" s="118" t="s">
        <v>263</v>
      </c>
      <c r="C95" s="122">
        <v>6395</v>
      </c>
      <c r="D95" s="119" t="s">
        <v>31</v>
      </c>
      <c r="E95" s="120" t="s">
        <v>264</v>
      </c>
      <c r="F95" s="115" t="s">
        <v>265</v>
      </c>
      <c r="G95" s="112" t="s">
        <v>222</v>
      </c>
      <c r="H95" s="112" t="s">
        <v>266</v>
      </c>
      <c r="I95" s="141">
        <v>6395</v>
      </c>
      <c r="J95" s="142">
        <v>355.5</v>
      </c>
      <c r="K95" s="142">
        <v>1302.5</v>
      </c>
      <c r="L95" s="142">
        <v>1658</v>
      </c>
      <c r="M95" s="142">
        <v>1895</v>
      </c>
      <c r="N95" s="142">
        <v>829</v>
      </c>
      <c r="O95" s="142"/>
      <c r="P95" s="142">
        <v>237</v>
      </c>
      <c r="Q95" s="142">
        <v>118</v>
      </c>
      <c r="R95" s="150" t="s">
        <v>262</v>
      </c>
    </row>
    <row r="96" s="6" customFormat="1" ht="30.75" customHeight="1" spans="1:18">
      <c r="A96" s="111">
        <v>26</v>
      </c>
      <c r="B96" s="118" t="s">
        <v>267</v>
      </c>
      <c r="C96" s="122">
        <v>0.66</v>
      </c>
      <c r="D96" s="119" t="s">
        <v>31</v>
      </c>
      <c r="E96" s="120" t="s">
        <v>268</v>
      </c>
      <c r="F96" s="115" t="s">
        <v>269</v>
      </c>
      <c r="G96" s="112" t="s">
        <v>270</v>
      </c>
      <c r="H96" s="112" t="s">
        <v>270</v>
      </c>
      <c r="I96" s="141">
        <v>0.66</v>
      </c>
      <c r="J96" s="142"/>
      <c r="K96" s="142"/>
      <c r="L96" s="142"/>
      <c r="M96" s="142"/>
      <c r="N96" s="142"/>
      <c r="O96" s="142">
        <v>0.66</v>
      </c>
      <c r="P96" s="142"/>
      <c r="Q96" s="142"/>
      <c r="R96" s="150" t="s">
        <v>262</v>
      </c>
    </row>
    <row r="97" s="6" customFormat="1" ht="30.75" customHeight="1" spans="1:18">
      <c r="A97" s="111">
        <v>27</v>
      </c>
      <c r="B97" s="118" t="s">
        <v>271</v>
      </c>
      <c r="C97" s="122">
        <v>1951.34</v>
      </c>
      <c r="D97" s="119" t="s">
        <v>31</v>
      </c>
      <c r="E97" s="120" t="s">
        <v>272</v>
      </c>
      <c r="F97" s="115" t="s">
        <v>273</v>
      </c>
      <c r="G97" s="112" t="s">
        <v>270</v>
      </c>
      <c r="H97" s="112" t="s">
        <v>274</v>
      </c>
      <c r="I97" s="141">
        <v>1951.34</v>
      </c>
      <c r="J97" s="142">
        <v>0</v>
      </c>
      <c r="K97" s="142">
        <v>400</v>
      </c>
      <c r="L97" s="142">
        <v>340</v>
      </c>
      <c r="M97" s="142"/>
      <c r="N97" s="142">
        <v>201.34</v>
      </c>
      <c r="O97" s="142"/>
      <c r="P97" s="142">
        <v>1010</v>
      </c>
      <c r="Q97" s="142"/>
      <c r="R97" s="150"/>
    </row>
    <row r="98" s="6" customFormat="1" ht="30.75" customHeight="1" spans="1:18">
      <c r="A98" s="111">
        <v>28</v>
      </c>
      <c r="B98" s="118" t="s">
        <v>275</v>
      </c>
      <c r="C98" s="122">
        <v>46</v>
      </c>
      <c r="D98" s="122" t="s">
        <v>25</v>
      </c>
      <c r="E98" s="120" t="s">
        <v>276</v>
      </c>
      <c r="F98" s="115" t="s">
        <v>277</v>
      </c>
      <c r="G98" s="112" t="s">
        <v>278</v>
      </c>
      <c r="H98" s="112" t="s">
        <v>279</v>
      </c>
      <c r="I98" s="141">
        <v>46</v>
      </c>
      <c r="J98" s="142"/>
      <c r="K98" s="142"/>
      <c r="L98" s="142"/>
      <c r="M98" s="142"/>
      <c r="N98" s="142"/>
      <c r="O98" s="142">
        <v>46</v>
      </c>
      <c r="P98" s="142"/>
      <c r="Q98" s="142"/>
      <c r="R98" s="150"/>
    </row>
    <row r="99" s="6" customFormat="1" ht="30.75" customHeight="1" spans="1:18">
      <c r="A99" s="111">
        <v>29</v>
      </c>
      <c r="B99" s="118" t="s">
        <v>280</v>
      </c>
      <c r="C99" s="122">
        <v>56</v>
      </c>
      <c r="D99" s="122" t="s">
        <v>25</v>
      </c>
      <c r="E99" s="120" t="s">
        <v>281</v>
      </c>
      <c r="F99" s="115" t="s">
        <v>282</v>
      </c>
      <c r="G99" s="112" t="s">
        <v>279</v>
      </c>
      <c r="H99" s="112" t="s">
        <v>279</v>
      </c>
      <c r="I99" s="141">
        <v>56</v>
      </c>
      <c r="J99" s="142"/>
      <c r="K99" s="142"/>
      <c r="L99" s="142"/>
      <c r="M99" s="142"/>
      <c r="N99" s="142"/>
      <c r="O99" s="142">
        <v>56</v>
      </c>
      <c r="P99" s="142"/>
      <c r="Q99" s="142"/>
      <c r="R99" s="150"/>
    </row>
    <row r="100" s="6" customFormat="1" ht="30.75" customHeight="1" spans="1:18">
      <c r="A100" s="111">
        <v>30</v>
      </c>
      <c r="B100" s="118" t="s">
        <v>283</v>
      </c>
      <c r="C100" s="122">
        <v>25</v>
      </c>
      <c r="D100" s="122" t="s">
        <v>25</v>
      </c>
      <c r="E100" s="120" t="s">
        <v>284</v>
      </c>
      <c r="F100" s="115" t="s">
        <v>285</v>
      </c>
      <c r="G100" s="112" t="s">
        <v>286</v>
      </c>
      <c r="H100" s="112" t="s">
        <v>287</v>
      </c>
      <c r="I100" s="141">
        <v>25</v>
      </c>
      <c r="J100" s="142"/>
      <c r="K100" s="142"/>
      <c r="L100" s="142"/>
      <c r="M100" s="142"/>
      <c r="N100" s="142"/>
      <c r="O100" s="142">
        <v>25</v>
      </c>
      <c r="P100" s="142"/>
      <c r="Q100" s="142"/>
      <c r="R100" s="150"/>
    </row>
    <row r="101" s="6" customFormat="1" ht="30.75" customHeight="1" spans="1:18">
      <c r="A101" s="111">
        <v>31</v>
      </c>
      <c r="B101" s="118" t="s">
        <v>288</v>
      </c>
      <c r="C101" s="122">
        <v>150</v>
      </c>
      <c r="D101" s="122" t="s">
        <v>25</v>
      </c>
      <c r="E101" s="120" t="s">
        <v>289</v>
      </c>
      <c r="F101" s="115" t="s">
        <v>290</v>
      </c>
      <c r="G101" s="112" t="s">
        <v>286</v>
      </c>
      <c r="H101" s="112" t="s">
        <v>291</v>
      </c>
      <c r="I101" s="141">
        <v>150</v>
      </c>
      <c r="J101" s="142"/>
      <c r="K101" s="142"/>
      <c r="L101" s="142"/>
      <c r="M101" s="142"/>
      <c r="N101" s="142">
        <v>150</v>
      </c>
      <c r="O101" s="142"/>
      <c r="P101" s="142"/>
      <c r="Q101" s="142"/>
      <c r="R101" s="150"/>
    </row>
    <row r="102" s="6" customFormat="1" ht="30.75" customHeight="1" spans="1:18">
      <c r="A102" s="111">
        <v>32</v>
      </c>
      <c r="B102" s="118" t="s">
        <v>292</v>
      </c>
      <c r="C102" s="122">
        <v>3147</v>
      </c>
      <c r="D102" s="122" t="s">
        <v>25</v>
      </c>
      <c r="E102" s="120" t="s">
        <v>293</v>
      </c>
      <c r="F102" s="115" t="s">
        <v>294</v>
      </c>
      <c r="G102" s="112" t="s">
        <v>291</v>
      </c>
      <c r="H102" s="112" t="s">
        <v>295</v>
      </c>
      <c r="I102" s="141">
        <v>3147</v>
      </c>
      <c r="J102" s="142">
        <v>202</v>
      </c>
      <c r="K102" s="142">
        <v>614</v>
      </c>
      <c r="L102" s="142">
        <v>816</v>
      </c>
      <c r="M102" s="142">
        <v>932</v>
      </c>
      <c r="N102" s="142">
        <v>408</v>
      </c>
      <c r="O102" s="142"/>
      <c r="P102" s="142">
        <v>117</v>
      </c>
      <c r="Q102" s="142">
        <v>58</v>
      </c>
      <c r="R102" s="150" t="s">
        <v>296</v>
      </c>
    </row>
    <row r="103" s="6" customFormat="1" ht="30.75" customHeight="1" spans="1:18">
      <c r="A103" s="123">
        <v>33</v>
      </c>
      <c r="B103" s="124" t="s">
        <v>297</v>
      </c>
      <c r="C103" s="125">
        <v>6478.25</v>
      </c>
      <c r="D103" s="125" t="s">
        <v>25</v>
      </c>
      <c r="E103" s="126" t="s">
        <v>298</v>
      </c>
      <c r="F103" s="127" t="s">
        <v>299</v>
      </c>
      <c r="G103" s="128" t="s">
        <v>291</v>
      </c>
      <c r="H103" s="128" t="s">
        <v>300</v>
      </c>
      <c r="I103" s="143">
        <f>SUM(J103:Q103)</f>
        <v>6478.25</v>
      </c>
      <c r="J103" s="142">
        <v>133.45</v>
      </c>
      <c r="K103" s="142">
        <v>1645.53</v>
      </c>
      <c r="L103" s="142">
        <v>708.75</v>
      </c>
      <c r="M103" s="142">
        <v>713.02</v>
      </c>
      <c r="N103" s="142">
        <v>1155.34</v>
      </c>
      <c r="O103" s="142">
        <v>710.09</v>
      </c>
      <c r="P103" s="142">
        <v>1109.43</v>
      </c>
      <c r="Q103" s="142">
        <v>302.64</v>
      </c>
      <c r="R103" s="150" t="s">
        <v>301</v>
      </c>
    </row>
    <row r="104" s="6" customFormat="1" ht="30.75" customHeight="1" spans="1:18">
      <c r="A104" s="111">
        <v>34</v>
      </c>
      <c r="B104" s="118" t="s">
        <v>302</v>
      </c>
      <c r="C104" s="122">
        <v>3406.76</v>
      </c>
      <c r="D104" s="122" t="s">
        <v>25</v>
      </c>
      <c r="E104" s="120" t="s">
        <v>303</v>
      </c>
      <c r="F104" s="115" t="s">
        <v>304</v>
      </c>
      <c r="G104" s="112" t="s">
        <v>291</v>
      </c>
      <c r="H104" s="112" t="s">
        <v>300</v>
      </c>
      <c r="I104" s="141">
        <v>3406.76</v>
      </c>
      <c r="J104" s="142">
        <v>255.76</v>
      </c>
      <c r="K104" s="142">
        <v>60</v>
      </c>
      <c r="L104" s="142">
        <v>650</v>
      </c>
      <c r="M104" s="142">
        <v>400</v>
      </c>
      <c r="N104" s="142">
        <v>950</v>
      </c>
      <c r="O104" s="142">
        <v>220</v>
      </c>
      <c r="P104" s="142">
        <v>651</v>
      </c>
      <c r="Q104" s="142">
        <v>220</v>
      </c>
      <c r="R104" s="150" t="s">
        <v>305</v>
      </c>
    </row>
    <row r="105" customFormat="1" ht="36" customHeight="1" spans="1:18">
      <c r="A105" s="43"/>
      <c r="B105" s="25" t="s">
        <v>306</v>
      </c>
      <c r="C105" s="44">
        <f>SUM(C106:C108)</f>
        <v>23547.51</v>
      </c>
      <c r="D105" s="26"/>
      <c r="E105" s="26"/>
      <c r="F105" s="45"/>
      <c r="G105" s="28"/>
      <c r="H105" s="29"/>
      <c r="I105" s="44">
        <f>SUM(I106:I108)</f>
        <v>23547.51</v>
      </c>
      <c r="J105" s="44">
        <f t="shared" ref="J105:Q105" si="9">SUM(J106:J108)</f>
        <v>0</v>
      </c>
      <c r="K105" s="44">
        <f t="shared" si="9"/>
        <v>3622.23</v>
      </c>
      <c r="L105" s="44">
        <f t="shared" si="9"/>
        <v>2820.61</v>
      </c>
      <c r="M105" s="44">
        <f t="shared" si="9"/>
        <v>7104.82</v>
      </c>
      <c r="N105" s="44">
        <f t="shared" si="9"/>
        <v>7111.13</v>
      </c>
      <c r="O105" s="44">
        <f t="shared" si="9"/>
        <v>1555.66</v>
      </c>
      <c r="P105" s="44">
        <f t="shared" si="9"/>
        <v>701.01</v>
      </c>
      <c r="Q105" s="44">
        <f t="shared" si="9"/>
        <v>632.05</v>
      </c>
      <c r="R105" s="95"/>
    </row>
    <row r="106" ht="47.25" customHeight="1" spans="1:18">
      <c r="A106" s="30">
        <v>1</v>
      </c>
      <c r="B106" s="50" t="s">
        <v>307</v>
      </c>
      <c r="C106" s="49">
        <v>12999</v>
      </c>
      <c r="D106" s="50" t="s">
        <v>25</v>
      </c>
      <c r="E106" s="50" t="s">
        <v>308</v>
      </c>
      <c r="F106" s="61" t="s">
        <v>309</v>
      </c>
      <c r="G106" s="81">
        <v>43822</v>
      </c>
      <c r="H106" s="81">
        <v>43822</v>
      </c>
      <c r="I106" s="51">
        <f>J106+K106+L106+M106+N106+O106+P106+Q106</f>
        <v>12999</v>
      </c>
      <c r="J106" s="51"/>
      <c r="K106" s="51">
        <v>1800</v>
      </c>
      <c r="L106" s="51">
        <v>1400</v>
      </c>
      <c r="M106" s="51">
        <v>4100</v>
      </c>
      <c r="N106" s="51">
        <v>3999</v>
      </c>
      <c r="O106" s="51">
        <v>900</v>
      </c>
      <c r="P106" s="51">
        <v>400</v>
      </c>
      <c r="Q106" s="51">
        <v>400</v>
      </c>
      <c r="R106" s="51"/>
    </row>
    <row r="107" ht="47.25" customHeight="1" spans="1:18">
      <c r="A107" s="30">
        <v>2</v>
      </c>
      <c r="B107" s="50" t="s">
        <v>310</v>
      </c>
      <c r="C107" s="49">
        <v>7273.51</v>
      </c>
      <c r="D107" s="82" t="s">
        <v>31</v>
      </c>
      <c r="E107" s="50" t="s">
        <v>311</v>
      </c>
      <c r="F107" s="61" t="s">
        <v>312</v>
      </c>
      <c r="G107" s="81">
        <v>44011</v>
      </c>
      <c r="H107" s="81">
        <v>44011</v>
      </c>
      <c r="I107" s="51">
        <f>SUM(K107:Q107)</f>
        <v>7273.51</v>
      </c>
      <c r="J107" s="51"/>
      <c r="K107" s="51">
        <v>1022.23</v>
      </c>
      <c r="L107" s="51">
        <v>720.61</v>
      </c>
      <c r="M107" s="51">
        <v>2444.82</v>
      </c>
      <c r="N107" s="51">
        <v>2617.13</v>
      </c>
      <c r="O107" s="51">
        <v>355.66</v>
      </c>
      <c r="P107" s="51">
        <v>101.01</v>
      </c>
      <c r="Q107" s="51">
        <v>12.05</v>
      </c>
      <c r="R107" s="51"/>
    </row>
    <row r="108" customFormat="1" ht="47.25" customHeight="1" spans="1:18">
      <c r="A108" s="30">
        <v>3</v>
      </c>
      <c r="B108" s="50" t="s">
        <v>313</v>
      </c>
      <c r="C108" s="49">
        <v>3275</v>
      </c>
      <c r="D108" s="82" t="s">
        <v>31</v>
      </c>
      <c r="E108" s="50" t="s">
        <v>314</v>
      </c>
      <c r="F108" s="61" t="s">
        <v>315</v>
      </c>
      <c r="G108" s="81">
        <v>44011</v>
      </c>
      <c r="H108" s="81">
        <v>44011</v>
      </c>
      <c r="I108" s="51">
        <f>J108+K108+L108+M108+N108+O108+P108+Q108</f>
        <v>3275</v>
      </c>
      <c r="J108" s="51"/>
      <c r="K108" s="51">
        <v>800</v>
      </c>
      <c r="L108" s="51">
        <v>700</v>
      </c>
      <c r="M108" s="51">
        <v>560</v>
      </c>
      <c r="N108" s="51">
        <v>495</v>
      </c>
      <c r="O108" s="51">
        <v>300</v>
      </c>
      <c r="P108" s="51">
        <v>200</v>
      </c>
      <c r="Q108" s="51">
        <v>220</v>
      </c>
      <c r="R108" s="48" t="s">
        <v>316</v>
      </c>
    </row>
    <row r="109" s="7" customFormat="1" ht="23.25" customHeight="1" spans="1:132">
      <c r="A109" s="129"/>
      <c r="B109" s="25" t="s">
        <v>317</v>
      </c>
      <c r="C109" s="44">
        <f>SUM(C110:C154)</f>
        <v>237244.61</v>
      </c>
      <c r="D109" s="130"/>
      <c r="E109" s="129"/>
      <c r="F109" s="130"/>
      <c r="G109" s="130"/>
      <c r="H109" s="130"/>
      <c r="I109" s="44">
        <f>SUM(I110:I154)</f>
        <v>237244.61</v>
      </c>
      <c r="J109" s="44">
        <f t="shared" ref="J109:Q109" si="10">SUM(J110:J154)</f>
        <v>21215.26</v>
      </c>
      <c r="K109" s="44">
        <f t="shared" si="10"/>
        <v>37404.18</v>
      </c>
      <c r="L109" s="44">
        <f t="shared" si="10"/>
        <v>38697.14</v>
      </c>
      <c r="M109" s="44">
        <f t="shared" si="10"/>
        <v>52382.66</v>
      </c>
      <c r="N109" s="44">
        <f t="shared" si="10"/>
        <v>37520.26</v>
      </c>
      <c r="O109" s="44">
        <f t="shared" si="10"/>
        <v>21995.02</v>
      </c>
      <c r="P109" s="44">
        <f t="shared" si="10"/>
        <v>13974.1</v>
      </c>
      <c r="Q109" s="44">
        <f t="shared" si="10"/>
        <v>14055.99</v>
      </c>
      <c r="R109" s="44"/>
      <c r="S109" s="152"/>
      <c r="T109" s="153"/>
      <c r="U109" s="152"/>
      <c r="V109" s="153"/>
      <c r="W109" s="152"/>
      <c r="X109" s="153"/>
      <c r="Y109" s="152"/>
      <c r="Z109" s="153"/>
      <c r="AA109" s="152"/>
      <c r="AB109" s="153"/>
      <c r="AC109" s="152"/>
      <c r="AD109" s="153"/>
      <c r="AE109" s="152"/>
      <c r="AF109" s="153"/>
      <c r="AG109" s="152"/>
      <c r="AH109" s="153"/>
      <c r="AI109" s="152"/>
      <c r="AJ109" s="153"/>
      <c r="AK109" s="152"/>
      <c r="AL109" s="153"/>
      <c r="AM109" s="152"/>
      <c r="AN109" s="153"/>
      <c r="AO109" s="152"/>
      <c r="AP109" s="153"/>
      <c r="AQ109" s="152"/>
      <c r="AR109" s="153"/>
      <c r="AS109" s="152"/>
      <c r="AT109" s="153"/>
      <c r="AU109" s="152"/>
      <c r="AV109" s="153"/>
      <c r="AW109" s="152"/>
      <c r="AX109" s="153"/>
      <c r="AY109" s="152"/>
      <c r="AZ109" s="153"/>
      <c r="BA109" s="152"/>
      <c r="BB109" s="153"/>
      <c r="BC109" s="152"/>
      <c r="BD109" s="153"/>
      <c r="BE109" s="152"/>
      <c r="BF109" s="153"/>
      <c r="BG109" s="152"/>
      <c r="BH109" s="153"/>
      <c r="BI109" s="152"/>
      <c r="BJ109" s="153"/>
      <c r="BK109" s="152"/>
      <c r="BL109" s="153"/>
      <c r="BM109" s="152"/>
      <c r="BN109" s="153"/>
      <c r="BO109" s="152"/>
      <c r="BP109" s="153"/>
      <c r="BQ109" s="152"/>
      <c r="BR109" s="153"/>
      <c r="BS109" s="152"/>
      <c r="BT109" s="153"/>
      <c r="BU109" s="152"/>
      <c r="BV109" s="153"/>
      <c r="BW109" s="152"/>
      <c r="BX109" s="153"/>
      <c r="BY109" s="152"/>
      <c r="BZ109" s="153"/>
      <c r="CA109" s="152"/>
      <c r="CB109" s="153"/>
      <c r="CC109" s="152"/>
      <c r="CD109" s="153"/>
      <c r="CE109" s="152"/>
      <c r="CF109" s="153"/>
      <c r="CG109" s="152"/>
      <c r="CH109" s="153"/>
      <c r="CI109" s="152"/>
      <c r="CJ109" s="153"/>
      <c r="CK109" s="152"/>
      <c r="CL109" s="153"/>
      <c r="CM109" s="152"/>
      <c r="CN109" s="153"/>
      <c r="CO109" s="152"/>
      <c r="CP109" s="153"/>
      <c r="CQ109" s="152"/>
      <c r="CR109" s="153"/>
      <c r="CS109" s="152"/>
      <c r="CT109" s="153"/>
      <c r="CU109" s="152"/>
      <c r="CV109" s="153"/>
      <c r="CW109" s="152"/>
      <c r="CX109" s="153"/>
      <c r="CY109" s="152"/>
      <c r="CZ109" s="153"/>
      <c r="DA109" s="152"/>
      <c r="DB109" s="153"/>
      <c r="DC109" s="152"/>
      <c r="DD109" s="153"/>
      <c r="DE109" s="152"/>
      <c r="DF109" s="153"/>
      <c r="DG109" s="152"/>
      <c r="DH109" s="153"/>
      <c r="DI109" s="152"/>
      <c r="DJ109" s="153"/>
      <c r="DK109" s="152"/>
      <c r="DL109" s="153"/>
      <c r="DM109" s="152"/>
      <c r="DN109" s="153"/>
      <c r="DO109" s="152"/>
      <c r="DP109" s="153"/>
      <c r="DQ109" s="152"/>
      <c r="DR109" s="153"/>
      <c r="DS109" s="152"/>
      <c r="DT109" s="153"/>
      <c r="DU109" s="152"/>
      <c r="DV109" s="153"/>
      <c r="DW109" s="152"/>
      <c r="DX109" s="153"/>
      <c r="DY109" s="152"/>
      <c r="DZ109" s="153"/>
      <c r="EA109" s="152"/>
      <c r="EB109" s="153"/>
    </row>
    <row r="110" s="8" customFormat="1" ht="37.5" customHeight="1" spans="1:18">
      <c r="A110" s="131">
        <v>1</v>
      </c>
      <c r="B110" s="82" t="s">
        <v>318</v>
      </c>
      <c r="C110" s="59">
        <f t="shared" ref="C110:C113" si="11">I110</f>
        <v>6313</v>
      </c>
      <c r="D110" s="82" t="s">
        <v>319</v>
      </c>
      <c r="E110" s="132" t="s">
        <v>320</v>
      </c>
      <c r="F110" s="68" t="s">
        <v>321</v>
      </c>
      <c r="G110" s="133">
        <v>43798</v>
      </c>
      <c r="H110" s="133">
        <v>43803</v>
      </c>
      <c r="I110" s="144">
        <f t="shared" ref="I110:I126" si="12">SUM(J110:Q110)</f>
        <v>6313</v>
      </c>
      <c r="J110" s="144"/>
      <c r="K110" s="145">
        <v>895</v>
      </c>
      <c r="L110" s="145">
        <v>694</v>
      </c>
      <c r="M110" s="145">
        <v>1656</v>
      </c>
      <c r="N110" s="145">
        <v>2100</v>
      </c>
      <c r="O110" s="145">
        <v>341</v>
      </c>
      <c r="P110" s="145">
        <v>369</v>
      </c>
      <c r="Q110" s="145">
        <v>258</v>
      </c>
      <c r="R110" s="154"/>
    </row>
    <row r="111" s="8" customFormat="1" ht="37.5" customHeight="1" spans="1:18">
      <c r="A111" s="131">
        <v>2</v>
      </c>
      <c r="B111" s="82" t="s">
        <v>318</v>
      </c>
      <c r="C111" s="59">
        <f t="shared" si="11"/>
        <v>2623</v>
      </c>
      <c r="D111" s="82" t="s">
        <v>31</v>
      </c>
      <c r="E111" s="132" t="s">
        <v>322</v>
      </c>
      <c r="F111" s="68" t="s">
        <v>323</v>
      </c>
      <c r="G111" s="133">
        <v>43828</v>
      </c>
      <c r="H111" s="133">
        <v>43840</v>
      </c>
      <c r="I111" s="144">
        <f t="shared" si="12"/>
        <v>2623</v>
      </c>
      <c r="J111" s="144"/>
      <c r="K111" s="145">
        <v>316</v>
      </c>
      <c r="L111" s="145">
        <v>345</v>
      </c>
      <c r="M111" s="145">
        <v>522</v>
      </c>
      <c r="N111" s="145">
        <v>810</v>
      </c>
      <c r="O111" s="145">
        <v>387</v>
      </c>
      <c r="P111" s="145">
        <v>147</v>
      </c>
      <c r="Q111" s="145">
        <v>96</v>
      </c>
      <c r="R111" s="154"/>
    </row>
    <row r="112" s="8" customFormat="1" ht="37.5" customHeight="1" spans="1:18">
      <c r="A112" s="131">
        <v>3</v>
      </c>
      <c r="B112" s="82" t="s">
        <v>324</v>
      </c>
      <c r="C112" s="59">
        <f t="shared" si="11"/>
        <v>31279</v>
      </c>
      <c r="D112" s="82" t="s">
        <v>25</v>
      </c>
      <c r="E112" s="132" t="s">
        <v>325</v>
      </c>
      <c r="F112" s="68" t="s">
        <v>326</v>
      </c>
      <c r="G112" s="133">
        <v>43837</v>
      </c>
      <c r="H112" s="133">
        <v>43475</v>
      </c>
      <c r="I112" s="144">
        <f t="shared" si="12"/>
        <v>31279</v>
      </c>
      <c r="J112" s="144"/>
      <c r="K112" s="145">
        <v>4463</v>
      </c>
      <c r="L112" s="145">
        <v>5446</v>
      </c>
      <c r="M112" s="145">
        <v>7036</v>
      </c>
      <c r="N112" s="145">
        <v>7307</v>
      </c>
      <c r="O112" s="145">
        <v>3492</v>
      </c>
      <c r="P112" s="145">
        <v>1840</v>
      </c>
      <c r="Q112" s="145">
        <v>1695</v>
      </c>
      <c r="R112" s="154"/>
    </row>
    <row r="113" s="8" customFormat="1" ht="37.5" customHeight="1" spans="1:18">
      <c r="A113" s="131">
        <v>4</v>
      </c>
      <c r="B113" s="82" t="s">
        <v>327</v>
      </c>
      <c r="C113" s="59">
        <f t="shared" si="11"/>
        <v>2906</v>
      </c>
      <c r="D113" s="82" t="s">
        <v>319</v>
      </c>
      <c r="E113" s="132" t="s">
        <v>328</v>
      </c>
      <c r="F113" s="68" t="s">
        <v>329</v>
      </c>
      <c r="G113" s="133">
        <v>43819</v>
      </c>
      <c r="H113" s="133">
        <v>43826</v>
      </c>
      <c r="I113" s="144">
        <f t="shared" si="12"/>
        <v>2906</v>
      </c>
      <c r="J113" s="144">
        <v>45</v>
      </c>
      <c r="K113" s="145">
        <v>143</v>
      </c>
      <c r="L113" s="145">
        <v>1122</v>
      </c>
      <c r="M113" s="145">
        <v>529</v>
      </c>
      <c r="N113" s="145">
        <v>224</v>
      </c>
      <c r="O113" s="145">
        <v>502</v>
      </c>
      <c r="P113" s="145">
        <v>224</v>
      </c>
      <c r="Q113" s="145">
        <v>117</v>
      </c>
      <c r="R113" s="155" t="s">
        <v>330</v>
      </c>
    </row>
    <row r="114" s="8" customFormat="1" ht="37.5" customHeight="1" spans="1:18">
      <c r="A114" s="131">
        <v>5</v>
      </c>
      <c r="B114" s="82" t="s">
        <v>327</v>
      </c>
      <c r="C114" s="59">
        <v>335</v>
      </c>
      <c r="D114" s="82" t="s">
        <v>31</v>
      </c>
      <c r="E114" s="132" t="s">
        <v>328</v>
      </c>
      <c r="F114" s="68" t="s">
        <v>329</v>
      </c>
      <c r="G114" s="133">
        <v>43819</v>
      </c>
      <c r="H114" s="133">
        <v>43826</v>
      </c>
      <c r="I114" s="144">
        <f t="shared" si="12"/>
        <v>335</v>
      </c>
      <c r="J114" s="144">
        <v>5</v>
      </c>
      <c r="K114" s="145">
        <v>17</v>
      </c>
      <c r="L114" s="145">
        <v>129</v>
      </c>
      <c r="M114" s="145">
        <v>61</v>
      </c>
      <c r="N114" s="145">
        <v>26</v>
      </c>
      <c r="O114" s="145">
        <v>58</v>
      </c>
      <c r="P114" s="145">
        <v>26</v>
      </c>
      <c r="Q114" s="145">
        <v>13</v>
      </c>
      <c r="R114" s="155" t="s">
        <v>331</v>
      </c>
    </row>
    <row r="115" s="8" customFormat="1" ht="37.5" customHeight="1" spans="1:18">
      <c r="A115" s="131">
        <v>6</v>
      </c>
      <c r="B115" s="82" t="s">
        <v>332</v>
      </c>
      <c r="C115" s="59">
        <f t="shared" ref="C115:C124" si="13">I115</f>
        <v>154.4</v>
      </c>
      <c r="D115" s="82" t="s">
        <v>25</v>
      </c>
      <c r="E115" s="82" t="s">
        <v>333</v>
      </c>
      <c r="F115" s="68" t="s">
        <v>334</v>
      </c>
      <c r="G115" s="133">
        <v>43804</v>
      </c>
      <c r="H115" s="133">
        <v>43838</v>
      </c>
      <c r="I115" s="144">
        <f t="shared" si="12"/>
        <v>154.4</v>
      </c>
      <c r="J115" s="144"/>
      <c r="K115" s="144">
        <v>8.74</v>
      </c>
      <c r="L115" s="144">
        <f>21.94+34</f>
        <v>55.94</v>
      </c>
      <c r="M115" s="144">
        <v>16.54</v>
      </c>
      <c r="N115" s="144">
        <f>13.54+20.4</f>
        <v>33.94</v>
      </c>
      <c r="O115" s="144">
        <v>15.29</v>
      </c>
      <c r="P115" s="144">
        <v>7.45</v>
      </c>
      <c r="Q115" s="144">
        <f>11.4+5.1</f>
        <v>16.5</v>
      </c>
      <c r="R115" s="155"/>
    </row>
    <row r="116" s="8" customFormat="1" ht="39.75" customHeight="1" spans="1:18">
      <c r="A116" s="131">
        <v>7</v>
      </c>
      <c r="B116" s="82" t="s">
        <v>335</v>
      </c>
      <c r="C116" s="59">
        <f t="shared" si="13"/>
        <v>4115</v>
      </c>
      <c r="D116" s="82" t="s">
        <v>25</v>
      </c>
      <c r="E116" s="82" t="s">
        <v>336</v>
      </c>
      <c r="F116" s="68" t="s">
        <v>337</v>
      </c>
      <c r="G116" s="134">
        <v>43837</v>
      </c>
      <c r="H116" s="134">
        <v>43851</v>
      </c>
      <c r="I116" s="144">
        <f t="shared" si="12"/>
        <v>4115</v>
      </c>
      <c r="J116" s="144">
        <v>15</v>
      </c>
      <c r="K116" s="145">
        <v>623</v>
      </c>
      <c r="L116" s="145">
        <v>693</v>
      </c>
      <c r="M116" s="145">
        <v>892.5</v>
      </c>
      <c r="N116" s="145">
        <v>965</v>
      </c>
      <c r="O116" s="145">
        <v>428</v>
      </c>
      <c r="P116" s="145">
        <v>242</v>
      </c>
      <c r="Q116" s="145">
        <v>256.5</v>
      </c>
      <c r="R116" s="155" t="s">
        <v>338</v>
      </c>
    </row>
    <row r="117" s="8" customFormat="1" ht="33" customHeight="1" spans="1:18">
      <c r="A117" s="131">
        <v>8</v>
      </c>
      <c r="B117" s="82" t="s">
        <v>335</v>
      </c>
      <c r="C117" s="59">
        <f t="shared" si="13"/>
        <v>1060.34</v>
      </c>
      <c r="D117" s="82" t="s">
        <v>25</v>
      </c>
      <c r="E117" s="82" t="s">
        <v>336</v>
      </c>
      <c r="F117" s="68" t="s">
        <v>339</v>
      </c>
      <c r="G117" s="134">
        <v>43837</v>
      </c>
      <c r="H117" s="134">
        <v>43871</v>
      </c>
      <c r="I117" s="144">
        <f t="shared" si="12"/>
        <v>1060.34</v>
      </c>
      <c r="J117" s="144">
        <v>195.38</v>
      </c>
      <c r="K117" s="145">
        <v>222.2</v>
      </c>
      <c r="L117" s="145">
        <v>103.74</v>
      </c>
      <c r="M117" s="145">
        <v>207.01</v>
      </c>
      <c r="N117" s="145">
        <v>162.62</v>
      </c>
      <c r="O117" s="145">
        <v>62.74</v>
      </c>
      <c r="P117" s="145">
        <v>56.38</v>
      </c>
      <c r="Q117" s="145">
        <v>50.27</v>
      </c>
      <c r="R117" s="155" t="s">
        <v>340</v>
      </c>
    </row>
    <row r="118" s="8" customFormat="1" ht="37.5" customHeight="1" spans="1:19">
      <c r="A118" s="131">
        <v>9</v>
      </c>
      <c r="B118" s="82" t="s">
        <v>341</v>
      </c>
      <c r="C118" s="59">
        <f t="shared" si="13"/>
        <v>797.76</v>
      </c>
      <c r="D118" s="82" t="s">
        <v>25</v>
      </c>
      <c r="E118" s="82" t="s">
        <v>342</v>
      </c>
      <c r="F118" s="68" t="s">
        <v>343</v>
      </c>
      <c r="G118" s="133">
        <v>43837</v>
      </c>
      <c r="H118" s="133">
        <v>43909</v>
      </c>
      <c r="I118" s="144">
        <f t="shared" si="12"/>
        <v>797.76</v>
      </c>
      <c r="J118" s="144"/>
      <c r="K118" s="144">
        <v>72.63</v>
      </c>
      <c r="L118" s="144">
        <v>88.07</v>
      </c>
      <c r="M118" s="144">
        <v>260.37</v>
      </c>
      <c r="N118" s="144">
        <v>216.81</v>
      </c>
      <c r="O118" s="144">
        <v>81.73</v>
      </c>
      <c r="P118" s="144">
        <v>33.17</v>
      </c>
      <c r="Q118" s="144">
        <v>44.98</v>
      </c>
      <c r="R118" s="155"/>
      <c r="S118" s="156" t="s">
        <v>344</v>
      </c>
    </row>
    <row r="119" s="8" customFormat="1" ht="37.5" customHeight="1" spans="1:19">
      <c r="A119" s="131">
        <v>10</v>
      </c>
      <c r="B119" s="82" t="s">
        <v>345</v>
      </c>
      <c r="C119" s="59">
        <f t="shared" si="13"/>
        <v>4645</v>
      </c>
      <c r="D119" s="82" t="s">
        <v>25</v>
      </c>
      <c r="E119" s="82" t="s">
        <v>346</v>
      </c>
      <c r="F119" s="68" t="s">
        <v>347</v>
      </c>
      <c r="G119" s="133">
        <v>43837</v>
      </c>
      <c r="H119" s="133">
        <v>43844</v>
      </c>
      <c r="I119" s="144">
        <f t="shared" si="12"/>
        <v>4645</v>
      </c>
      <c r="J119" s="144"/>
      <c r="K119" s="144">
        <v>416</v>
      </c>
      <c r="L119" s="144">
        <v>1463</v>
      </c>
      <c r="M119" s="144">
        <v>163</v>
      </c>
      <c r="N119" s="144">
        <v>82</v>
      </c>
      <c r="O119" s="144">
        <v>1488</v>
      </c>
      <c r="P119" s="144">
        <v>767</v>
      </c>
      <c r="Q119" s="144">
        <v>266</v>
      </c>
      <c r="R119" s="155"/>
      <c r="S119" s="157"/>
    </row>
    <row r="120" s="8" customFormat="1" ht="37.5" customHeight="1" spans="1:19">
      <c r="A120" s="131">
        <v>11</v>
      </c>
      <c r="B120" s="82" t="s">
        <v>348</v>
      </c>
      <c r="C120" s="59">
        <f t="shared" si="13"/>
        <v>625</v>
      </c>
      <c r="D120" s="82" t="s">
        <v>25</v>
      </c>
      <c r="E120" s="82" t="s">
        <v>349</v>
      </c>
      <c r="F120" s="68" t="s">
        <v>350</v>
      </c>
      <c r="G120" s="133">
        <v>43819</v>
      </c>
      <c r="H120" s="133">
        <v>43825</v>
      </c>
      <c r="I120" s="144">
        <f t="shared" si="12"/>
        <v>625</v>
      </c>
      <c r="J120" s="144"/>
      <c r="K120" s="146">
        <v>52</v>
      </c>
      <c r="L120" s="146">
        <v>19</v>
      </c>
      <c r="M120" s="146"/>
      <c r="N120" s="146">
        <v>111</v>
      </c>
      <c r="O120" s="144">
        <v>333</v>
      </c>
      <c r="P120" s="146">
        <v>37</v>
      </c>
      <c r="Q120" s="146">
        <v>73</v>
      </c>
      <c r="R120" s="155"/>
      <c r="S120" s="157"/>
    </row>
    <row r="121" s="8" customFormat="1" ht="37.5" customHeight="1" spans="1:19">
      <c r="A121" s="131">
        <v>12</v>
      </c>
      <c r="B121" s="82" t="s">
        <v>351</v>
      </c>
      <c r="C121" s="59">
        <f t="shared" si="13"/>
        <v>66.68</v>
      </c>
      <c r="D121" s="82" t="s">
        <v>31</v>
      </c>
      <c r="E121" s="82" t="s">
        <v>352</v>
      </c>
      <c r="F121" s="68" t="s">
        <v>353</v>
      </c>
      <c r="G121" s="133">
        <v>43837</v>
      </c>
      <c r="H121" s="133">
        <v>43907</v>
      </c>
      <c r="I121" s="144">
        <f t="shared" si="12"/>
        <v>66.68</v>
      </c>
      <c r="J121" s="144"/>
      <c r="K121" s="146">
        <v>12.47</v>
      </c>
      <c r="L121" s="146">
        <v>9.47</v>
      </c>
      <c r="M121" s="146">
        <v>14.86</v>
      </c>
      <c r="N121" s="146">
        <v>17.77</v>
      </c>
      <c r="O121" s="144">
        <v>5.63</v>
      </c>
      <c r="P121" s="146">
        <v>3.64</v>
      </c>
      <c r="Q121" s="146">
        <v>2.84</v>
      </c>
      <c r="R121" s="155"/>
      <c r="S121" s="156" t="s">
        <v>344</v>
      </c>
    </row>
    <row r="122" s="8" customFormat="1" ht="37.5" customHeight="1" spans="1:19">
      <c r="A122" s="131">
        <v>13</v>
      </c>
      <c r="B122" s="82" t="s">
        <v>351</v>
      </c>
      <c r="C122" s="59">
        <f t="shared" si="13"/>
        <v>939.76</v>
      </c>
      <c r="D122" s="82" t="s">
        <v>31</v>
      </c>
      <c r="E122" s="82" t="s">
        <v>354</v>
      </c>
      <c r="F122" s="68" t="s">
        <v>355</v>
      </c>
      <c r="G122" s="133">
        <v>43837</v>
      </c>
      <c r="H122" s="133">
        <v>43907</v>
      </c>
      <c r="I122" s="144">
        <f t="shared" si="12"/>
        <v>939.76</v>
      </c>
      <c r="J122" s="144"/>
      <c r="K122" s="146">
        <v>217.03</v>
      </c>
      <c r="L122" s="146">
        <v>251.05</v>
      </c>
      <c r="M122" s="146">
        <v>36.96</v>
      </c>
      <c r="N122" s="146">
        <v>84.83</v>
      </c>
      <c r="O122" s="144">
        <v>222.33</v>
      </c>
      <c r="P122" s="146">
        <v>53.11</v>
      </c>
      <c r="Q122" s="146">
        <v>74.45</v>
      </c>
      <c r="R122" s="155"/>
      <c r="S122" s="156" t="s">
        <v>344</v>
      </c>
    </row>
    <row r="123" s="8" customFormat="1" ht="37.5" customHeight="1" spans="1:19">
      <c r="A123" s="131">
        <v>14</v>
      </c>
      <c r="B123" s="82" t="s">
        <v>356</v>
      </c>
      <c r="C123" s="59">
        <f t="shared" si="13"/>
        <v>23141</v>
      </c>
      <c r="D123" s="82" t="s">
        <v>31</v>
      </c>
      <c r="E123" s="82" t="s">
        <v>357</v>
      </c>
      <c r="F123" s="68" t="s">
        <v>358</v>
      </c>
      <c r="G123" s="133">
        <v>43488</v>
      </c>
      <c r="H123" s="133">
        <v>43499</v>
      </c>
      <c r="I123" s="144">
        <f t="shared" si="12"/>
        <v>23141</v>
      </c>
      <c r="J123" s="144">
        <v>6265</v>
      </c>
      <c r="K123" s="146">
        <v>2100</v>
      </c>
      <c r="L123" s="146">
        <v>2500</v>
      </c>
      <c r="M123" s="146">
        <v>5266</v>
      </c>
      <c r="N123" s="146">
        <v>2600</v>
      </c>
      <c r="O123" s="144">
        <v>2020</v>
      </c>
      <c r="P123" s="146">
        <v>1300</v>
      </c>
      <c r="Q123" s="146">
        <v>1090</v>
      </c>
      <c r="R123" s="155" t="s">
        <v>359</v>
      </c>
      <c r="S123" s="157"/>
    </row>
    <row r="124" s="8" customFormat="1" ht="37.5" customHeight="1" spans="1:19">
      <c r="A124" s="131">
        <v>15</v>
      </c>
      <c r="B124" s="82" t="s">
        <v>360</v>
      </c>
      <c r="C124" s="59">
        <f t="shared" si="13"/>
        <v>68</v>
      </c>
      <c r="D124" s="82" t="s">
        <v>25</v>
      </c>
      <c r="E124" s="82" t="s">
        <v>361</v>
      </c>
      <c r="F124" s="68" t="s">
        <v>362</v>
      </c>
      <c r="G124" s="133">
        <v>43837</v>
      </c>
      <c r="H124" s="133">
        <v>43906</v>
      </c>
      <c r="I124" s="144">
        <f t="shared" si="12"/>
        <v>68</v>
      </c>
      <c r="J124" s="144">
        <v>8.16</v>
      </c>
      <c r="K124" s="146">
        <v>12.66</v>
      </c>
      <c r="L124" s="146">
        <v>5.6</v>
      </c>
      <c r="M124" s="146">
        <v>14.06</v>
      </c>
      <c r="N124" s="146">
        <v>13.66</v>
      </c>
      <c r="O124" s="146">
        <v>10.76</v>
      </c>
      <c r="P124" s="146">
        <v>1.6</v>
      </c>
      <c r="Q124" s="146">
        <v>1.5</v>
      </c>
      <c r="R124" s="155" t="s">
        <v>363</v>
      </c>
      <c r="S124" s="156" t="s">
        <v>344</v>
      </c>
    </row>
    <row r="125" s="9" customFormat="1" ht="24" spans="1:18">
      <c r="A125" s="131">
        <v>16</v>
      </c>
      <c r="B125" s="82" t="s">
        <v>364</v>
      </c>
      <c r="C125" s="59">
        <v>-2375</v>
      </c>
      <c r="D125" s="82" t="s">
        <v>25</v>
      </c>
      <c r="E125" s="82" t="s">
        <v>365</v>
      </c>
      <c r="F125" s="68" t="s">
        <v>366</v>
      </c>
      <c r="G125" s="133">
        <v>44032</v>
      </c>
      <c r="H125" s="133">
        <v>44037</v>
      </c>
      <c r="I125" s="144">
        <f t="shared" si="12"/>
        <v>-2375</v>
      </c>
      <c r="J125" s="147"/>
      <c r="K125" s="131">
        <v>91</v>
      </c>
      <c r="L125" s="131">
        <v>-1097</v>
      </c>
      <c r="M125" s="146">
        <v>186</v>
      </c>
      <c r="N125" s="146">
        <v>91</v>
      </c>
      <c r="O125" s="131">
        <v>-1097</v>
      </c>
      <c r="P125" s="131">
        <f>-458</f>
        <v>-458</v>
      </c>
      <c r="Q125" s="146">
        <v>-91</v>
      </c>
      <c r="R125" s="147"/>
    </row>
    <row r="126" s="9" customFormat="1" ht="24" spans="1:18">
      <c r="A126" s="131">
        <v>17</v>
      </c>
      <c r="B126" s="82" t="s">
        <v>364</v>
      </c>
      <c r="C126" s="59">
        <v>-198</v>
      </c>
      <c r="D126" s="82" t="s">
        <v>25</v>
      </c>
      <c r="E126" s="82" t="s">
        <v>365</v>
      </c>
      <c r="F126" s="68" t="s">
        <v>366</v>
      </c>
      <c r="G126" s="133">
        <v>44032</v>
      </c>
      <c r="H126" s="133">
        <v>44037</v>
      </c>
      <c r="I126" s="144">
        <f t="shared" si="12"/>
        <v>-198</v>
      </c>
      <c r="J126" s="147"/>
      <c r="K126" s="146">
        <v>8</v>
      </c>
      <c r="L126" s="146">
        <v>-92</v>
      </c>
      <c r="M126" s="146">
        <v>16</v>
      </c>
      <c r="N126" s="146">
        <v>8</v>
      </c>
      <c r="O126" s="144">
        <v>-92</v>
      </c>
      <c r="P126" s="146">
        <v>-38</v>
      </c>
      <c r="Q126" s="146">
        <v>-8</v>
      </c>
      <c r="R126" s="147"/>
    </row>
    <row r="127" s="9" customFormat="1" ht="24" spans="1:18">
      <c r="A127" s="131">
        <v>18</v>
      </c>
      <c r="B127" s="82" t="s">
        <v>367</v>
      </c>
      <c r="C127" s="59">
        <v>151</v>
      </c>
      <c r="D127" s="82" t="s">
        <v>25</v>
      </c>
      <c r="E127" s="82" t="s">
        <v>368</v>
      </c>
      <c r="F127" s="68" t="s">
        <v>369</v>
      </c>
      <c r="G127" s="133">
        <v>44036</v>
      </c>
      <c r="H127" s="133">
        <v>44040</v>
      </c>
      <c r="I127" s="144">
        <f>SUM(K127:Q127)</f>
        <v>151</v>
      </c>
      <c r="J127" s="147"/>
      <c r="K127" s="144">
        <v>19.33</v>
      </c>
      <c r="L127" s="146">
        <v>28.01</v>
      </c>
      <c r="M127" s="146">
        <v>40.86</v>
      </c>
      <c r="N127" s="146">
        <v>28.19</v>
      </c>
      <c r="O127" s="144">
        <v>18.22</v>
      </c>
      <c r="P127" s="146">
        <v>8.83</v>
      </c>
      <c r="Q127" s="146">
        <v>7.56</v>
      </c>
      <c r="R127" s="147"/>
    </row>
    <row r="128" s="9" customFormat="1" ht="24" spans="1:18">
      <c r="A128" s="131">
        <v>19</v>
      </c>
      <c r="B128" s="82" t="s">
        <v>370</v>
      </c>
      <c r="C128" s="59">
        <v>-53.2</v>
      </c>
      <c r="D128" s="82" t="s">
        <v>25</v>
      </c>
      <c r="E128" s="82" t="s">
        <v>371</v>
      </c>
      <c r="F128" s="68" t="s">
        <v>372</v>
      </c>
      <c r="G128" s="133">
        <v>44021</v>
      </c>
      <c r="H128" s="133">
        <v>44027</v>
      </c>
      <c r="I128" s="144">
        <f t="shared" ref="I128:I154" si="14">SUM(J128:Q128)</f>
        <v>-53.2</v>
      </c>
      <c r="J128" s="147"/>
      <c r="K128" s="148">
        <v>-4.66</v>
      </c>
      <c r="L128" s="148">
        <v>-12.24</v>
      </c>
      <c r="M128" s="148">
        <v>-6.94</v>
      </c>
      <c r="N128" s="146">
        <v>-4.66</v>
      </c>
      <c r="O128" s="148">
        <v>-15.2</v>
      </c>
      <c r="P128" s="146">
        <v>-4.65</v>
      </c>
      <c r="Q128" s="148">
        <v>-4.85</v>
      </c>
      <c r="R128" s="147"/>
    </row>
    <row r="129" s="9" customFormat="1" ht="24" spans="1:18">
      <c r="A129" s="131">
        <v>20</v>
      </c>
      <c r="B129" s="82" t="s">
        <v>373</v>
      </c>
      <c r="C129" s="59">
        <v>787.37</v>
      </c>
      <c r="D129" s="82" t="s">
        <v>25</v>
      </c>
      <c r="E129" s="82" t="s">
        <v>374</v>
      </c>
      <c r="F129" s="68" t="s">
        <v>375</v>
      </c>
      <c r="G129" s="133">
        <v>43843</v>
      </c>
      <c r="H129" s="133">
        <v>43843</v>
      </c>
      <c r="I129" s="147">
        <f t="shared" si="14"/>
        <v>787.37</v>
      </c>
      <c r="J129" s="147"/>
      <c r="K129" s="147">
        <v>162.92</v>
      </c>
      <c r="L129" s="147">
        <v>237.31</v>
      </c>
      <c r="M129" s="147">
        <v>171.31</v>
      </c>
      <c r="N129" s="147">
        <v>90.63</v>
      </c>
      <c r="O129" s="147">
        <v>58.67</v>
      </c>
      <c r="P129" s="147">
        <v>43.48</v>
      </c>
      <c r="Q129" s="147">
        <v>23.05</v>
      </c>
      <c r="R129" s="147"/>
    </row>
    <row r="130" s="9" customFormat="1" ht="47.25" customHeight="1" spans="1:19">
      <c r="A130" s="131">
        <v>21</v>
      </c>
      <c r="B130" s="82" t="s">
        <v>376</v>
      </c>
      <c r="C130" s="59">
        <f t="shared" ref="C130:C152" si="15">I130</f>
        <v>285.1</v>
      </c>
      <c r="D130" s="82" t="s">
        <v>377</v>
      </c>
      <c r="E130" s="82" t="s">
        <v>378</v>
      </c>
      <c r="F130" s="68" t="s">
        <v>379</v>
      </c>
      <c r="G130" s="158">
        <v>44012</v>
      </c>
      <c r="H130" s="158">
        <v>44013</v>
      </c>
      <c r="I130" s="147">
        <f t="shared" si="14"/>
        <v>285.1</v>
      </c>
      <c r="J130" s="147"/>
      <c r="K130" s="147">
        <v>50.4</v>
      </c>
      <c r="L130" s="147">
        <v>51.76</v>
      </c>
      <c r="M130" s="147">
        <v>55.64</v>
      </c>
      <c r="N130" s="147">
        <v>59.76</v>
      </c>
      <c r="O130" s="147">
        <v>24.79</v>
      </c>
      <c r="P130" s="147">
        <v>19.88</v>
      </c>
      <c r="Q130" s="147">
        <v>22.87</v>
      </c>
      <c r="R130" s="174" t="s">
        <v>380</v>
      </c>
      <c r="S130" s="147"/>
    </row>
    <row r="131" s="9" customFormat="1" ht="47.25" customHeight="1" spans="1:19">
      <c r="A131" s="131">
        <v>22</v>
      </c>
      <c r="B131" s="82" t="s">
        <v>381</v>
      </c>
      <c r="C131" s="59">
        <f t="shared" si="15"/>
        <v>458.52</v>
      </c>
      <c r="D131" s="82" t="s">
        <v>377</v>
      </c>
      <c r="E131" s="82" t="s">
        <v>382</v>
      </c>
      <c r="F131" s="68" t="s">
        <v>383</v>
      </c>
      <c r="G131" s="158">
        <v>44012</v>
      </c>
      <c r="H131" s="158">
        <v>44013</v>
      </c>
      <c r="I131" s="147">
        <f t="shared" si="14"/>
        <v>458.52</v>
      </c>
      <c r="J131" s="147"/>
      <c r="K131" s="147">
        <v>63.78</v>
      </c>
      <c r="L131" s="147">
        <v>76.71</v>
      </c>
      <c r="M131" s="147">
        <v>101.3</v>
      </c>
      <c r="N131" s="147">
        <v>113.34</v>
      </c>
      <c r="O131" s="147">
        <v>54.13</v>
      </c>
      <c r="P131" s="147">
        <v>20.29</v>
      </c>
      <c r="Q131" s="147">
        <v>28.97</v>
      </c>
      <c r="R131" s="174" t="s">
        <v>380</v>
      </c>
      <c r="S131" s="147"/>
    </row>
    <row r="132" s="9" customFormat="1" ht="30.75" customHeight="1" spans="1:19">
      <c r="A132" s="131">
        <v>23</v>
      </c>
      <c r="B132" s="82" t="s">
        <v>384</v>
      </c>
      <c r="C132" s="59">
        <f t="shared" si="15"/>
        <v>2224</v>
      </c>
      <c r="D132" s="82" t="s">
        <v>377</v>
      </c>
      <c r="E132" s="82" t="s">
        <v>385</v>
      </c>
      <c r="F132" s="68" t="s">
        <v>386</v>
      </c>
      <c r="G132" s="158">
        <v>44011</v>
      </c>
      <c r="H132" s="158">
        <v>44013</v>
      </c>
      <c r="I132" s="147">
        <f t="shared" si="14"/>
        <v>2224</v>
      </c>
      <c r="J132" s="147"/>
      <c r="K132" s="147">
        <v>438</v>
      </c>
      <c r="L132" s="147">
        <v>258</v>
      </c>
      <c r="M132" s="147">
        <v>502</v>
      </c>
      <c r="N132" s="147">
        <v>420</v>
      </c>
      <c r="O132" s="147">
        <v>211</v>
      </c>
      <c r="P132" s="147">
        <v>230</v>
      </c>
      <c r="Q132" s="147">
        <v>165</v>
      </c>
      <c r="R132" s="174" t="s">
        <v>380</v>
      </c>
      <c r="S132" s="147"/>
    </row>
    <row r="133" s="9" customFormat="1" ht="33" customHeight="1" spans="1:19">
      <c r="A133" s="131">
        <v>24</v>
      </c>
      <c r="B133" s="82" t="s">
        <v>387</v>
      </c>
      <c r="C133" s="59">
        <f t="shared" si="15"/>
        <v>715.63</v>
      </c>
      <c r="D133" s="82" t="s">
        <v>377</v>
      </c>
      <c r="E133" s="82" t="s">
        <v>388</v>
      </c>
      <c r="F133" s="68" t="s">
        <v>389</v>
      </c>
      <c r="G133" s="158">
        <v>44012</v>
      </c>
      <c r="H133" s="158">
        <v>44013</v>
      </c>
      <c r="I133" s="147">
        <f t="shared" si="14"/>
        <v>715.63</v>
      </c>
      <c r="J133" s="147"/>
      <c r="K133" s="147">
        <v>148.08</v>
      </c>
      <c r="L133" s="147">
        <v>215.69</v>
      </c>
      <c r="M133" s="147">
        <v>155.69</v>
      </c>
      <c r="N133" s="147">
        <v>82.37</v>
      </c>
      <c r="O133" s="147">
        <v>53.33</v>
      </c>
      <c r="P133" s="147">
        <v>39.52</v>
      </c>
      <c r="Q133" s="147">
        <v>20.95</v>
      </c>
      <c r="R133" s="175" t="s">
        <v>390</v>
      </c>
      <c r="S133" s="147"/>
    </row>
    <row r="134" s="9" customFormat="1" ht="30.75" customHeight="1" spans="1:19">
      <c r="A134" s="131">
        <v>25</v>
      </c>
      <c r="B134" s="82" t="s">
        <v>391</v>
      </c>
      <c r="C134" s="59">
        <f t="shared" si="15"/>
        <v>383.3</v>
      </c>
      <c r="D134" s="82" t="s">
        <v>377</v>
      </c>
      <c r="E134" s="82" t="s">
        <v>392</v>
      </c>
      <c r="F134" s="68" t="s">
        <v>393</v>
      </c>
      <c r="G134" s="158">
        <v>44012</v>
      </c>
      <c r="H134" s="158">
        <v>44013</v>
      </c>
      <c r="I134" s="147">
        <f t="shared" si="14"/>
        <v>383.3</v>
      </c>
      <c r="J134" s="147"/>
      <c r="K134" s="147">
        <v>217</v>
      </c>
      <c r="L134" s="147">
        <v>30</v>
      </c>
      <c r="M134" s="147">
        <v>40.5</v>
      </c>
      <c r="N134" s="147">
        <v>32</v>
      </c>
      <c r="O134" s="147">
        <v>21.8</v>
      </c>
      <c r="P134" s="147">
        <v>23</v>
      </c>
      <c r="Q134" s="147">
        <v>19</v>
      </c>
      <c r="R134" s="175" t="s">
        <v>390</v>
      </c>
      <c r="S134" s="147"/>
    </row>
    <row r="135" s="9" customFormat="1" ht="30.75" customHeight="1" spans="1:19">
      <c r="A135" s="131">
        <v>26</v>
      </c>
      <c r="B135" s="82" t="s">
        <v>391</v>
      </c>
      <c r="C135" s="59">
        <f t="shared" si="15"/>
        <v>7141</v>
      </c>
      <c r="D135" s="82" t="s">
        <v>377</v>
      </c>
      <c r="E135" s="82" t="s">
        <v>394</v>
      </c>
      <c r="F135" s="68" t="s">
        <v>395</v>
      </c>
      <c r="G135" s="158">
        <v>43816</v>
      </c>
      <c r="H135" s="158">
        <v>44013</v>
      </c>
      <c r="I135" s="147">
        <f t="shared" si="14"/>
        <v>7141</v>
      </c>
      <c r="J135" s="147">
        <v>200</v>
      </c>
      <c r="K135" s="147">
        <v>1050</v>
      </c>
      <c r="L135" s="147">
        <v>1120</v>
      </c>
      <c r="M135" s="147">
        <v>1250</v>
      </c>
      <c r="N135" s="147">
        <v>1100</v>
      </c>
      <c r="O135" s="147">
        <v>821</v>
      </c>
      <c r="P135" s="147">
        <v>800</v>
      </c>
      <c r="Q135" s="147">
        <v>800</v>
      </c>
      <c r="R135" s="175" t="s">
        <v>396</v>
      </c>
      <c r="S135" s="147"/>
    </row>
    <row r="136" s="9" customFormat="1" ht="30.75" customHeight="1" spans="1:19">
      <c r="A136" s="131">
        <v>27</v>
      </c>
      <c r="B136" s="82" t="s">
        <v>391</v>
      </c>
      <c r="C136" s="59">
        <f t="shared" si="15"/>
        <v>1670</v>
      </c>
      <c r="D136" s="82" t="s">
        <v>377</v>
      </c>
      <c r="E136" s="82" t="s">
        <v>397</v>
      </c>
      <c r="F136" s="68" t="s">
        <v>398</v>
      </c>
      <c r="G136" s="158">
        <v>44000</v>
      </c>
      <c r="H136" s="158">
        <v>44013</v>
      </c>
      <c r="I136" s="147">
        <f t="shared" si="14"/>
        <v>1670</v>
      </c>
      <c r="J136" s="147"/>
      <c r="K136" s="147">
        <v>220</v>
      </c>
      <c r="L136" s="147">
        <v>263</v>
      </c>
      <c r="M136" s="147">
        <v>214</v>
      </c>
      <c r="N136" s="147">
        <v>210</v>
      </c>
      <c r="O136" s="147">
        <v>271</v>
      </c>
      <c r="P136" s="147">
        <v>279</v>
      </c>
      <c r="Q136" s="147">
        <v>213</v>
      </c>
      <c r="R136" s="175" t="s">
        <v>396</v>
      </c>
      <c r="S136" s="147"/>
    </row>
    <row r="137" s="9" customFormat="1" ht="30.75" customHeight="1" spans="1:19">
      <c r="A137" s="131">
        <v>28</v>
      </c>
      <c r="B137" s="82"/>
      <c r="C137" s="59">
        <f t="shared" si="15"/>
        <v>187</v>
      </c>
      <c r="D137" s="82" t="s">
        <v>377</v>
      </c>
      <c r="E137" s="82" t="s">
        <v>399</v>
      </c>
      <c r="F137" s="68" t="s">
        <v>400</v>
      </c>
      <c r="G137" s="158">
        <v>44012</v>
      </c>
      <c r="H137" s="158">
        <v>44013</v>
      </c>
      <c r="I137" s="147">
        <f t="shared" si="14"/>
        <v>187</v>
      </c>
      <c r="J137" s="147">
        <v>76</v>
      </c>
      <c r="K137" s="147"/>
      <c r="L137" s="147">
        <v>2</v>
      </c>
      <c r="M137" s="147">
        <v>64</v>
      </c>
      <c r="N137" s="147">
        <v>19</v>
      </c>
      <c r="O137" s="147">
        <v>14</v>
      </c>
      <c r="P137" s="147">
        <v>6</v>
      </c>
      <c r="Q137" s="147">
        <v>6</v>
      </c>
      <c r="R137" s="175" t="s">
        <v>401</v>
      </c>
      <c r="S137" s="176"/>
    </row>
    <row r="138" s="9" customFormat="1" ht="43.5" customHeight="1" spans="1:19">
      <c r="A138" s="131">
        <v>29</v>
      </c>
      <c r="B138" s="82" t="s">
        <v>402</v>
      </c>
      <c r="C138" s="59">
        <f t="shared" si="15"/>
        <v>5424</v>
      </c>
      <c r="D138" s="82" t="s">
        <v>377</v>
      </c>
      <c r="E138" s="82" t="s">
        <v>403</v>
      </c>
      <c r="F138" s="68" t="s">
        <v>404</v>
      </c>
      <c r="G138" s="158">
        <v>44012</v>
      </c>
      <c r="H138" s="158">
        <v>44012</v>
      </c>
      <c r="I138" s="147">
        <f t="shared" si="14"/>
        <v>5424</v>
      </c>
      <c r="J138" s="147">
        <v>388</v>
      </c>
      <c r="K138" s="147">
        <v>1004</v>
      </c>
      <c r="L138" s="147">
        <v>1014</v>
      </c>
      <c r="M138" s="147">
        <v>1307</v>
      </c>
      <c r="N138" s="147">
        <v>690</v>
      </c>
      <c r="O138" s="147">
        <v>432</v>
      </c>
      <c r="P138" s="147">
        <v>271</v>
      </c>
      <c r="Q138" s="147">
        <v>318</v>
      </c>
      <c r="R138" s="175" t="s">
        <v>390</v>
      </c>
      <c r="S138" s="147"/>
    </row>
    <row r="139" s="9" customFormat="1" ht="42" customHeight="1" spans="1:19">
      <c r="A139" s="131">
        <v>30</v>
      </c>
      <c r="B139" s="82" t="s">
        <v>405</v>
      </c>
      <c r="C139" s="59">
        <f t="shared" si="15"/>
        <v>61350</v>
      </c>
      <c r="D139" s="82" t="s">
        <v>377</v>
      </c>
      <c r="E139" s="82" t="s">
        <v>403</v>
      </c>
      <c r="F139" s="68" t="s">
        <v>406</v>
      </c>
      <c r="G139" s="158">
        <v>44012</v>
      </c>
      <c r="H139" s="158">
        <v>44012</v>
      </c>
      <c r="I139" s="147">
        <f t="shared" si="14"/>
        <v>61350</v>
      </c>
      <c r="J139" s="147">
        <v>4386</v>
      </c>
      <c r="K139" s="147">
        <v>11365</v>
      </c>
      <c r="L139" s="147">
        <v>11473</v>
      </c>
      <c r="M139" s="147">
        <v>14794</v>
      </c>
      <c r="N139" s="147">
        <v>7808</v>
      </c>
      <c r="O139" s="147">
        <v>4876</v>
      </c>
      <c r="P139" s="147">
        <v>3060</v>
      </c>
      <c r="Q139" s="147">
        <v>3588</v>
      </c>
      <c r="R139" s="175" t="s">
        <v>396</v>
      </c>
      <c r="S139" s="147"/>
    </row>
    <row r="140" s="9" customFormat="1" ht="44.25" customHeight="1" spans="1:19">
      <c r="A140" s="131">
        <v>31</v>
      </c>
      <c r="B140" s="82" t="s">
        <v>407</v>
      </c>
      <c r="C140" s="59">
        <f t="shared" si="15"/>
        <v>13103</v>
      </c>
      <c r="D140" s="82" t="s">
        <v>377</v>
      </c>
      <c r="E140" s="82" t="s">
        <v>408</v>
      </c>
      <c r="F140" s="68" t="s">
        <v>409</v>
      </c>
      <c r="G140" s="158">
        <v>44011</v>
      </c>
      <c r="H140" s="158">
        <v>44012</v>
      </c>
      <c r="I140" s="147">
        <f t="shared" si="14"/>
        <v>13103</v>
      </c>
      <c r="J140" s="147">
        <v>1736</v>
      </c>
      <c r="K140" s="147">
        <v>1810</v>
      </c>
      <c r="L140" s="147">
        <v>1857</v>
      </c>
      <c r="M140" s="147">
        <v>2536</v>
      </c>
      <c r="N140" s="147">
        <v>1802</v>
      </c>
      <c r="O140" s="147">
        <v>1285</v>
      </c>
      <c r="P140" s="147">
        <v>971</v>
      </c>
      <c r="Q140" s="147">
        <v>1106</v>
      </c>
      <c r="R140" s="175" t="s">
        <v>396</v>
      </c>
      <c r="S140" s="147"/>
    </row>
    <row r="141" s="9" customFormat="1" ht="40.5" customHeight="1" spans="1:19">
      <c r="A141" s="131">
        <v>32</v>
      </c>
      <c r="B141" s="82" t="s">
        <v>410</v>
      </c>
      <c r="C141" s="59">
        <f t="shared" si="15"/>
        <v>3312</v>
      </c>
      <c r="D141" s="82" t="s">
        <v>377</v>
      </c>
      <c r="E141" s="82" t="s">
        <v>408</v>
      </c>
      <c r="F141" s="68" t="s">
        <v>409</v>
      </c>
      <c r="G141" s="158">
        <v>44011</v>
      </c>
      <c r="H141" s="158">
        <v>44012</v>
      </c>
      <c r="I141" s="147">
        <f t="shared" si="14"/>
        <v>3312</v>
      </c>
      <c r="J141" s="147">
        <v>439</v>
      </c>
      <c r="K141" s="147">
        <v>458</v>
      </c>
      <c r="L141" s="147">
        <v>469</v>
      </c>
      <c r="M141" s="147">
        <v>641</v>
      </c>
      <c r="N141" s="147">
        <v>455</v>
      </c>
      <c r="O141" s="147">
        <v>325</v>
      </c>
      <c r="P141" s="147">
        <v>245</v>
      </c>
      <c r="Q141" s="147">
        <v>280</v>
      </c>
      <c r="R141" s="175" t="s">
        <v>390</v>
      </c>
      <c r="S141" s="147"/>
    </row>
    <row r="142" s="9" customFormat="1" ht="30.75" customHeight="1" spans="1:19">
      <c r="A142" s="131">
        <v>33</v>
      </c>
      <c r="B142" s="82" t="s">
        <v>411</v>
      </c>
      <c r="C142" s="59">
        <f t="shared" si="15"/>
        <v>107</v>
      </c>
      <c r="D142" s="82" t="s">
        <v>377</v>
      </c>
      <c r="E142" s="82" t="s">
        <v>412</v>
      </c>
      <c r="F142" s="68" t="s">
        <v>413</v>
      </c>
      <c r="G142" s="158">
        <v>44012</v>
      </c>
      <c r="H142" s="158">
        <v>44012</v>
      </c>
      <c r="I142" s="147">
        <f t="shared" si="14"/>
        <v>107</v>
      </c>
      <c r="J142" s="147"/>
      <c r="K142" s="147">
        <v>20</v>
      </c>
      <c r="L142" s="147">
        <v>26</v>
      </c>
      <c r="M142" s="147">
        <v>11</v>
      </c>
      <c r="N142" s="147">
        <v>7</v>
      </c>
      <c r="O142" s="147">
        <v>25</v>
      </c>
      <c r="P142" s="147">
        <v>12</v>
      </c>
      <c r="Q142" s="147">
        <v>6</v>
      </c>
      <c r="R142" s="175" t="s">
        <v>414</v>
      </c>
      <c r="S142" s="147"/>
    </row>
    <row r="143" s="9" customFormat="1" ht="30.75" customHeight="1" spans="1:19">
      <c r="A143" s="131">
        <v>34</v>
      </c>
      <c r="B143" s="82" t="s">
        <v>415</v>
      </c>
      <c r="C143" s="59">
        <f t="shared" si="15"/>
        <v>1767</v>
      </c>
      <c r="D143" s="82" t="s">
        <v>377</v>
      </c>
      <c r="E143" s="82" t="s">
        <v>416</v>
      </c>
      <c r="F143" s="68" t="s">
        <v>417</v>
      </c>
      <c r="G143" s="158">
        <v>44012</v>
      </c>
      <c r="H143" s="158">
        <v>44012</v>
      </c>
      <c r="I143" s="147">
        <f t="shared" si="14"/>
        <v>1767</v>
      </c>
      <c r="J143" s="147"/>
      <c r="K143" s="147">
        <v>293</v>
      </c>
      <c r="L143" s="147">
        <v>94</v>
      </c>
      <c r="M143" s="147">
        <v>535</v>
      </c>
      <c r="N143" s="147">
        <v>452</v>
      </c>
      <c r="O143" s="147">
        <v>158</v>
      </c>
      <c r="P143" s="147">
        <v>83</v>
      </c>
      <c r="Q143" s="147">
        <v>152</v>
      </c>
      <c r="R143" s="175" t="s">
        <v>414</v>
      </c>
      <c r="S143" s="147"/>
    </row>
    <row r="144" s="9" customFormat="1" ht="30.75" customHeight="1" spans="1:19">
      <c r="A144" s="131">
        <v>35</v>
      </c>
      <c r="B144" s="82" t="s">
        <v>415</v>
      </c>
      <c r="C144" s="59">
        <f t="shared" si="15"/>
        <v>3719</v>
      </c>
      <c r="D144" s="82" t="s">
        <v>377</v>
      </c>
      <c r="E144" s="82" t="s">
        <v>418</v>
      </c>
      <c r="F144" s="68" t="s">
        <v>419</v>
      </c>
      <c r="G144" s="158">
        <v>43970</v>
      </c>
      <c r="H144" s="158">
        <v>44012</v>
      </c>
      <c r="I144" s="147">
        <f t="shared" si="14"/>
        <v>3719</v>
      </c>
      <c r="J144" s="147"/>
      <c r="K144" s="147">
        <v>872</v>
      </c>
      <c r="L144" s="147">
        <v>378</v>
      </c>
      <c r="M144" s="147">
        <v>704</v>
      </c>
      <c r="N144" s="147">
        <v>678</v>
      </c>
      <c r="O144" s="147">
        <v>405</v>
      </c>
      <c r="P144" s="147">
        <v>461</v>
      </c>
      <c r="Q144" s="147">
        <v>221</v>
      </c>
      <c r="R144" s="175" t="s">
        <v>420</v>
      </c>
      <c r="S144" s="147"/>
    </row>
    <row r="145" s="9" customFormat="1" ht="30.75" customHeight="1" spans="1:19">
      <c r="A145" s="131">
        <v>36</v>
      </c>
      <c r="B145" s="82" t="s">
        <v>415</v>
      </c>
      <c r="C145" s="59">
        <f t="shared" si="15"/>
        <v>230</v>
      </c>
      <c r="D145" s="82" t="s">
        <v>377</v>
      </c>
      <c r="E145" s="82" t="s">
        <v>418</v>
      </c>
      <c r="F145" s="68" t="s">
        <v>419</v>
      </c>
      <c r="G145" s="158">
        <v>43970</v>
      </c>
      <c r="H145" s="158">
        <v>44012</v>
      </c>
      <c r="I145" s="147">
        <f t="shared" si="14"/>
        <v>230</v>
      </c>
      <c r="J145" s="147"/>
      <c r="K145" s="147">
        <v>51</v>
      </c>
      <c r="L145" s="147">
        <v>47</v>
      </c>
      <c r="M145" s="147">
        <v>35</v>
      </c>
      <c r="N145" s="147">
        <v>30</v>
      </c>
      <c r="O145" s="147">
        <v>35</v>
      </c>
      <c r="P145" s="147">
        <v>14</v>
      </c>
      <c r="Q145" s="147">
        <v>18</v>
      </c>
      <c r="R145" s="175" t="s">
        <v>421</v>
      </c>
      <c r="S145" s="147"/>
    </row>
    <row r="146" s="9" customFormat="1" ht="30.75" customHeight="1" spans="1:19">
      <c r="A146" s="131">
        <v>37</v>
      </c>
      <c r="B146" s="82" t="s">
        <v>422</v>
      </c>
      <c r="C146" s="59">
        <f t="shared" si="15"/>
        <v>200</v>
      </c>
      <c r="D146" s="82" t="s">
        <v>377</v>
      </c>
      <c r="E146" s="82" t="s">
        <v>423</v>
      </c>
      <c r="F146" s="68" t="s">
        <v>424</v>
      </c>
      <c r="G146" s="158">
        <v>44012</v>
      </c>
      <c r="H146" s="158">
        <v>44012</v>
      </c>
      <c r="I146" s="147">
        <f t="shared" si="14"/>
        <v>200</v>
      </c>
      <c r="J146" s="147"/>
      <c r="K146" s="147">
        <v>26</v>
      </c>
      <c r="L146" s="147">
        <v>23</v>
      </c>
      <c r="M146" s="147">
        <v>51</v>
      </c>
      <c r="N146" s="147">
        <v>69</v>
      </c>
      <c r="O146" s="147">
        <v>11</v>
      </c>
      <c r="P146" s="147">
        <v>12</v>
      </c>
      <c r="Q146" s="147">
        <v>8</v>
      </c>
      <c r="R146" s="175" t="s">
        <v>414</v>
      </c>
      <c r="S146" s="147"/>
    </row>
    <row r="147" s="9" customFormat="1" ht="42" customHeight="1" spans="1:19">
      <c r="A147" s="131">
        <v>38</v>
      </c>
      <c r="B147" s="82" t="s">
        <v>425</v>
      </c>
      <c r="C147" s="59">
        <f t="shared" si="15"/>
        <v>6313</v>
      </c>
      <c r="D147" s="82" t="s">
        <v>377</v>
      </c>
      <c r="E147" s="82" t="s">
        <v>426</v>
      </c>
      <c r="F147" s="68" t="s">
        <v>427</v>
      </c>
      <c r="G147" s="158">
        <v>43797</v>
      </c>
      <c r="H147" s="158">
        <v>44012</v>
      </c>
      <c r="I147" s="147">
        <f t="shared" si="14"/>
        <v>6313</v>
      </c>
      <c r="J147" s="147"/>
      <c r="K147" s="147">
        <v>895</v>
      </c>
      <c r="L147" s="147">
        <v>694</v>
      </c>
      <c r="M147" s="147">
        <v>1656</v>
      </c>
      <c r="N147" s="147">
        <v>2100</v>
      </c>
      <c r="O147" s="147">
        <v>341</v>
      </c>
      <c r="P147" s="147">
        <v>369</v>
      </c>
      <c r="Q147" s="147">
        <v>258</v>
      </c>
      <c r="R147" s="175" t="s">
        <v>396</v>
      </c>
      <c r="S147" s="147"/>
    </row>
    <row r="148" s="9" customFormat="1" ht="30.75" customHeight="1" spans="1:19">
      <c r="A148" s="131">
        <v>39</v>
      </c>
      <c r="B148" s="132" t="s">
        <v>428</v>
      </c>
      <c r="C148" s="59">
        <f t="shared" si="15"/>
        <v>3094</v>
      </c>
      <c r="D148" s="82" t="s">
        <v>377</v>
      </c>
      <c r="E148" s="82" t="s">
        <v>429</v>
      </c>
      <c r="F148" s="68" t="s">
        <v>430</v>
      </c>
      <c r="G148" s="158">
        <v>44011</v>
      </c>
      <c r="H148" s="158">
        <v>44012</v>
      </c>
      <c r="I148" s="147">
        <f t="shared" si="14"/>
        <v>3094</v>
      </c>
      <c r="J148" s="147"/>
      <c r="K148" s="147">
        <v>503</v>
      </c>
      <c r="L148" s="147">
        <v>496</v>
      </c>
      <c r="M148" s="147">
        <v>752</v>
      </c>
      <c r="N148" s="147">
        <v>791</v>
      </c>
      <c r="O148" s="147">
        <v>287</v>
      </c>
      <c r="P148" s="147">
        <v>123</v>
      </c>
      <c r="Q148" s="147">
        <v>142</v>
      </c>
      <c r="R148" s="175" t="s">
        <v>390</v>
      </c>
      <c r="S148" s="147"/>
    </row>
    <row r="149" s="9" customFormat="1" ht="30.75" customHeight="1" spans="1:19">
      <c r="A149" s="131">
        <v>40</v>
      </c>
      <c r="B149" s="132" t="s">
        <v>431</v>
      </c>
      <c r="C149" s="59">
        <f t="shared" si="15"/>
        <v>2920</v>
      </c>
      <c r="D149" s="82" t="s">
        <v>377</v>
      </c>
      <c r="E149" s="82"/>
      <c r="F149" s="68"/>
      <c r="G149" s="158">
        <v>44016</v>
      </c>
      <c r="H149" s="158">
        <v>44016</v>
      </c>
      <c r="I149" s="147">
        <f t="shared" si="14"/>
        <v>2920</v>
      </c>
      <c r="J149" s="147">
        <v>2920</v>
      </c>
      <c r="K149" s="147"/>
      <c r="L149" s="147"/>
      <c r="M149" s="147"/>
      <c r="N149" s="147"/>
      <c r="O149" s="147"/>
      <c r="P149" s="147"/>
      <c r="Q149" s="147"/>
      <c r="R149" s="175" t="s">
        <v>420</v>
      </c>
      <c r="S149" s="147"/>
    </row>
    <row r="150" s="9" customFormat="1" ht="42" customHeight="1" spans="1:19">
      <c r="A150" s="131">
        <v>41</v>
      </c>
      <c r="B150" s="132" t="s">
        <v>432</v>
      </c>
      <c r="C150" s="59">
        <f t="shared" si="15"/>
        <v>38297</v>
      </c>
      <c r="D150" s="82" t="s">
        <v>377</v>
      </c>
      <c r="E150" s="82" t="s">
        <v>433</v>
      </c>
      <c r="F150" s="68" t="s">
        <v>434</v>
      </c>
      <c r="G150" s="158">
        <v>44019</v>
      </c>
      <c r="H150" s="158">
        <v>44019</v>
      </c>
      <c r="I150" s="147">
        <f t="shared" si="14"/>
        <v>38297</v>
      </c>
      <c r="J150" s="147">
        <v>2738</v>
      </c>
      <c r="K150" s="147">
        <v>7095</v>
      </c>
      <c r="L150" s="147">
        <v>7162</v>
      </c>
      <c r="M150" s="147">
        <v>9235</v>
      </c>
      <c r="N150" s="147">
        <v>4874</v>
      </c>
      <c r="O150" s="147">
        <v>3043</v>
      </c>
      <c r="P150" s="147">
        <v>1910</v>
      </c>
      <c r="Q150" s="147">
        <v>2240</v>
      </c>
      <c r="R150" s="175" t="s">
        <v>396</v>
      </c>
      <c r="S150" s="147"/>
    </row>
    <row r="151" s="9" customFormat="1" ht="30.75" customHeight="1" spans="1:19">
      <c r="A151" s="131">
        <v>42</v>
      </c>
      <c r="B151" s="132" t="s">
        <v>435</v>
      </c>
      <c r="C151" s="59">
        <f t="shared" si="15"/>
        <v>120</v>
      </c>
      <c r="D151" s="82" t="s">
        <v>377</v>
      </c>
      <c r="E151" s="82" t="s">
        <v>436</v>
      </c>
      <c r="F151" s="68" t="s">
        <v>437</v>
      </c>
      <c r="G151" s="158">
        <v>44019</v>
      </c>
      <c r="H151" s="158">
        <v>44019</v>
      </c>
      <c r="I151" s="147">
        <f t="shared" si="14"/>
        <v>120</v>
      </c>
      <c r="J151" s="147">
        <v>60</v>
      </c>
      <c r="K151" s="147">
        <v>10</v>
      </c>
      <c r="L151" s="147">
        <v>5</v>
      </c>
      <c r="M151" s="147">
        <v>15</v>
      </c>
      <c r="N151" s="147">
        <v>15</v>
      </c>
      <c r="O151" s="147">
        <v>5</v>
      </c>
      <c r="P151" s="147">
        <v>5</v>
      </c>
      <c r="Q151" s="147">
        <v>5</v>
      </c>
      <c r="R151" s="175" t="s">
        <v>421</v>
      </c>
      <c r="S151" s="147"/>
    </row>
    <row r="152" s="9" customFormat="1" ht="30.75" customHeight="1" spans="1:19">
      <c r="A152" s="131">
        <v>43</v>
      </c>
      <c r="B152" s="132" t="s">
        <v>438</v>
      </c>
      <c r="C152" s="59">
        <f t="shared" si="15"/>
        <v>2880.75</v>
      </c>
      <c r="D152" s="82" t="s">
        <v>377</v>
      </c>
      <c r="E152" s="82" t="s">
        <v>439</v>
      </c>
      <c r="F152" s="68" t="s">
        <v>440</v>
      </c>
      <c r="G152" s="158">
        <v>44019</v>
      </c>
      <c r="H152" s="158">
        <v>44019</v>
      </c>
      <c r="I152" s="147">
        <f t="shared" si="14"/>
        <v>2880.75</v>
      </c>
      <c r="J152" s="147">
        <v>1380.72</v>
      </c>
      <c r="K152" s="147">
        <v>500</v>
      </c>
      <c r="L152" s="147">
        <v>500.03</v>
      </c>
      <c r="M152" s="147"/>
      <c r="N152" s="147"/>
      <c r="O152" s="147">
        <v>500</v>
      </c>
      <c r="P152" s="147"/>
      <c r="Q152" s="147"/>
      <c r="R152" s="175" t="s">
        <v>421</v>
      </c>
      <c r="S152" s="147"/>
    </row>
    <row r="153" s="9" customFormat="1" ht="30.75" customHeight="1" spans="1:19">
      <c r="A153" s="131">
        <v>44</v>
      </c>
      <c r="B153" s="132" t="s">
        <v>441</v>
      </c>
      <c r="C153" s="59">
        <v>3390.2</v>
      </c>
      <c r="D153" s="82" t="s">
        <v>377</v>
      </c>
      <c r="E153" s="82" t="s">
        <v>442</v>
      </c>
      <c r="F153" s="68" t="s">
        <v>443</v>
      </c>
      <c r="G153" s="158">
        <v>44043</v>
      </c>
      <c r="H153" s="158">
        <v>44044</v>
      </c>
      <c r="I153" s="147">
        <f t="shared" si="14"/>
        <v>3390.2</v>
      </c>
      <c r="J153" s="147">
        <v>358</v>
      </c>
      <c r="K153" s="147">
        <v>393.6</v>
      </c>
      <c r="L153" s="147">
        <v>388</v>
      </c>
      <c r="M153" s="147">
        <v>499</v>
      </c>
      <c r="N153" s="147">
        <v>548</v>
      </c>
      <c r="O153" s="147">
        <v>443.8</v>
      </c>
      <c r="P153" s="147">
        <v>326.4</v>
      </c>
      <c r="Q153" s="147">
        <v>433.4</v>
      </c>
      <c r="R153" s="175" t="s">
        <v>414</v>
      </c>
      <c r="S153" s="147"/>
    </row>
    <row r="154" s="9" customFormat="1" ht="30.75" customHeight="1" spans="1:19">
      <c r="A154" s="131">
        <v>45</v>
      </c>
      <c r="B154" s="132" t="s">
        <v>444</v>
      </c>
      <c r="C154" s="59">
        <v>572</v>
      </c>
      <c r="D154" s="82" t="s">
        <v>377</v>
      </c>
      <c r="E154" s="82" t="s">
        <v>445</v>
      </c>
      <c r="F154" s="68" t="s">
        <v>446</v>
      </c>
      <c r="G154" s="158">
        <v>44063</v>
      </c>
      <c r="H154" s="158">
        <v>44064</v>
      </c>
      <c r="I154" s="147">
        <f t="shared" si="14"/>
        <v>572</v>
      </c>
      <c r="J154" s="147"/>
      <c r="K154" s="147">
        <v>74</v>
      </c>
      <c r="L154" s="147">
        <v>65</v>
      </c>
      <c r="M154" s="147">
        <v>146</v>
      </c>
      <c r="N154" s="147">
        <v>197</v>
      </c>
      <c r="O154" s="147">
        <v>32</v>
      </c>
      <c r="P154" s="147">
        <v>35</v>
      </c>
      <c r="Q154" s="147">
        <v>23</v>
      </c>
      <c r="R154" s="175"/>
      <c r="S154" s="147"/>
    </row>
    <row r="155" s="10" customFormat="1" ht="30.75" customHeight="1" spans="1:18">
      <c r="A155" s="43"/>
      <c r="B155" s="25" t="s">
        <v>447</v>
      </c>
      <c r="C155" s="44">
        <f>SUM(C156:C182)</f>
        <v>37721.891</v>
      </c>
      <c r="D155" s="26">
        <f>SUM(D156:D163)</f>
        <v>0</v>
      </c>
      <c r="E155" s="26"/>
      <c r="F155" s="45"/>
      <c r="G155" s="28"/>
      <c r="H155" s="29"/>
      <c r="I155" s="44">
        <f>SUM(I156:I182)</f>
        <v>37721.891</v>
      </c>
      <c r="J155" s="44">
        <f t="shared" ref="J155:Q155" si="16">SUM(J156:J182)</f>
        <v>2984.7</v>
      </c>
      <c r="K155" s="44">
        <f t="shared" si="16"/>
        <v>6753.07</v>
      </c>
      <c r="L155" s="44">
        <f t="shared" si="16"/>
        <v>7530.77</v>
      </c>
      <c r="M155" s="44">
        <f t="shared" si="16"/>
        <v>4866.28</v>
      </c>
      <c r="N155" s="44">
        <f t="shared" si="16"/>
        <v>4605.2</v>
      </c>
      <c r="O155" s="44">
        <f t="shared" si="16"/>
        <v>3943.201</v>
      </c>
      <c r="P155" s="44">
        <f t="shared" si="16"/>
        <v>3834.77</v>
      </c>
      <c r="Q155" s="44">
        <f t="shared" si="16"/>
        <v>3203.9</v>
      </c>
      <c r="R155" s="44">
        <f>SUM(R156:R171)</f>
        <v>0</v>
      </c>
    </row>
    <row r="156" s="11" customFormat="1" ht="47.25" customHeight="1" spans="1:18">
      <c r="A156" s="159">
        <v>1</v>
      </c>
      <c r="B156" s="160" t="s">
        <v>448</v>
      </c>
      <c r="C156" s="159">
        <v>5518.9</v>
      </c>
      <c r="D156" s="159" t="s">
        <v>25</v>
      </c>
      <c r="E156" s="159" t="s">
        <v>449</v>
      </c>
      <c r="F156" s="159" t="s">
        <v>450</v>
      </c>
      <c r="G156" s="161">
        <v>43826</v>
      </c>
      <c r="H156" s="161">
        <v>43963</v>
      </c>
      <c r="I156" s="159">
        <f t="shared" ref="I156:I166" si="17">SUM(J156:Q156)</f>
        <v>5518.9</v>
      </c>
      <c r="J156" s="159">
        <v>288.2</v>
      </c>
      <c r="K156" s="159">
        <v>1162.9</v>
      </c>
      <c r="L156" s="159">
        <v>1827</v>
      </c>
      <c r="M156" s="159">
        <v>60</v>
      </c>
      <c r="N156" s="159">
        <v>1494.8</v>
      </c>
      <c r="O156" s="159"/>
      <c r="P156" s="159">
        <v>626</v>
      </c>
      <c r="Q156" s="159">
        <v>60</v>
      </c>
      <c r="R156" s="65" t="s">
        <v>451</v>
      </c>
    </row>
    <row r="157" s="12" customFormat="1" ht="36" customHeight="1" spans="1:18">
      <c r="A157" s="162">
        <v>2</v>
      </c>
      <c r="B157" s="160" t="s">
        <v>452</v>
      </c>
      <c r="C157" s="163">
        <v>309.7</v>
      </c>
      <c r="D157" s="159" t="s">
        <v>25</v>
      </c>
      <c r="E157" s="159" t="s">
        <v>449</v>
      </c>
      <c r="F157" s="163" t="s">
        <v>453</v>
      </c>
      <c r="G157" s="161">
        <v>43826</v>
      </c>
      <c r="H157" s="161">
        <v>43832</v>
      </c>
      <c r="I157" s="171">
        <f t="shared" si="17"/>
        <v>309.7</v>
      </c>
      <c r="J157" s="172"/>
      <c r="K157" s="172"/>
      <c r="L157" s="172"/>
      <c r="M157" s="172"/>
      <c r="N157" s="172"/>
      <c r="O157" s="159">
        <v>309.7</v>
      </c>
      <c r="P157" s="172"/>
      <c r="Q157" s="172"/>
      <c r="R157" s="159"/>
    </row>
    <row r="158" s="12" customFormat="1" ht="36" customHeight="1" spans="1:18">
      <c r="A158" s="162">
        <v>3</v>
      </c>
      <c r="B158" s="164" t="s">
        <v>454</v>
      </c>
      <c r="C158" s="165">
        <v>24.64</v>
      </c>
      <c r="D158" s="165" t="s">
        <v>25</v>
      </c>
      <c r="E158" s="166" t="s">
        <v>455</v>
      </c>
      <c r="F158" s="165" t="s">
        <v>456</v>
      </c>
      <c r="G158" s="167">
        <v>43826</v>
      </c>
      <c r="H158" s="167">
        <v>43829</v>
      </c>
      <c r="I158" s="173">
        <f t="shared" si="17"/>
        <v>24.64</v>
      </c>
      <c r="J158" s="159"/>
      <c r="K158" s="159"/>
      <c r="L158" s="159"/>
      <c r="M158" s="159"/>
      <c r="N158" s="159"/>
      <c r="O158" s="159">
        <v>24.64</v>
      </c>
      <c r="P158" s="159"/>
      <c r="Q158" s="159"/>
      <c r="R158" s="65"/>
    </row>
    <row r="159" s="11" customFormat="1" ht="34.5" customHeight="1" spans="1:18">
      <c r="A159" s="159">
        <v>4</v>
      </c>
      <c r="B159" s="164" t="s">
        <v>457</v>
      </c>
      <c r="C159" s="168">
        <v>6154.78</v>
      </c>
      <c r="D159" s="165" t="s">
        <v>25</v>
      </c>
      <c r="E159" s="165" t="s">
        <v>458</v>
      </c>
      <c r="F159" s="165" t="s">
        <v>459</v>
      </c>
      <c r="G159" s="167">
        <v>43810</v>
      </c>
      <c r="H159" s="167">
        <v>43849</v>
      </c>
      <c r="I159" s="173">
        <f t="shared" si="17"/>
        <v>6154.78</v>
      </c>
      <c r="J159" s="159">
        <v>50</v>
      </c>
      <c r="K159" s="159">
        <v>925.59</v>
      </c>
      <c r="L159" s="159">
        <v>862.15</v>
      </c>
      <c r="M159" s="159">
        <v>2109.4</v>
      </c>
      <c r="N159" s="159">
        <v>174.01</v>
      </c>
      <c r="O159" s="159">
        <v>550.65</v>
      </c>
      <c r="P159" s="159">
        <v>1120.5</v>
      </c>
      <c r="Q159" s="159">
        <v>362.48</v>
      </c>
      <c r="R159" s="159"/>
    </row>
    <row r="160" s="12" customFormat="1" ht="34.5" customHeight="1" spans="1:18">
      <c r="A160" s="162">
        <v>5</v>
      </c>
      <c r="B160" s="164" t="s">
        <v>460</v>
      </c>
      <c r="C160" s="165">
        <v>23.24</v>
      </c>
      <c r="D160" s="165" t="s">
        <v>25</v>
      </c>
      <c r="E160" s="165" t="s">
        <v>458</v>
      </c>
      <c r="F160" s="165" t="s">
        <v>459</v>
      </c>
      <c r="G160" s="167">
        <v>43810</v>
      </c>
      <c r="H160" s="167">
        <v>43849</v>
      </c>
      <c r="I160" s="173">
        <f t="shared" si="17"/>
        <v>23.24</v>
      </c>
      <c r="J160" s="159"/>
      <c r="K160" s="159"/>
      <c r="L160" s="159"/>
      <c r="M160" s="159"/>
      <c r="N160" s="159"/>
      <c r="O160" s="159">
        <v>23.24</v>
      </c>
      <c r="P160" s="159"/>
      <c r="Q160" s="159"/>
      <c r="R160" s="159"/>
    </row>
    <row r="161" s="11" customFormat="1" ht="34.5" customHeight="1" spans="1:18">
      <c r="A161" s="159">
        <v>6</v>
      </c>
      <c r="B161" s="164" t="s">
        <v>461</v>
      </c>
      <c r="C161" s="168">
        <v>8665.63</v>
      </c>
      <c r="D161" s="165" t="s">
        <v>25</v>
      </c>
      <c r="E161" s="165" t="s">
        <v>462</v>
      </c>
      <c r="F161" s="165" t="s">
        <v>463</v>
      </c>
      <c r="G161" s="167">
        <v>43810</v>
      </c>
      <c r="H161" s="167">
        <v>43849</v>
      </c>
      <c r="I161" s="173">
        <f t="shared" si="17"/>
        <v>8665.63</v>
      </c>
      <c r="J161" s="159">
        <v>1087.5</v>
      </c>
      <c r="K161" s="159">
        <v>490.97</v>
      </c>
      <c r="L161" s="159">
        <v>801.78</v>
      </c>
      <c r="M161" s="159">
        <v>1496.03</v>
      </c>
      <c r="N161" s="159">
        <v>562.89</v>
      </c>
      <c r="O161" s="159">
        <v>1006.9</v>
      </c>
      <c r="P161" s="159">
        <v>1248.84</v>
      </c>
      <c r="Q161" s="159">
        <v>1970.72</v>
      </c>
      <c r="R161" s="159"/>
    </row>
    <row r="162" s="12" customFormat="1" ht="34.5" customHeight="1" spans="1:18">
      <c r="A162" s="162">
        <v>7</v>
      </c>
      <c r="B162" s="164" t="s">
        <v>464</v>
      </c>
      <c r="C162" s="165">
        <v>106.4</v>
      </c>
      <c r="D162" s="165" t="s">
        <v>25</v>
      </c>
      <c r="E162" s="165" t="s">
        <v>462</v>
      </c>
      <c r="F162" s="165" t="s">
        <v>463</v>
      </c>
      <c r="G162" s="167">
        <v>43810</v>
      </c>
      <c r="H162" s="167">
        <v>43849</v>
      </c>
      <c r="I162" s="173">
        <f t="shared" si="17"/>
        <v>106.4</v>
      </c>
      <c r="J162" s="159"/>
      <c r="K162" s="159"/>
      <c r="L162" s="159"/>
      <c r="M162" s="159"/>
      <c r="N162" s="159"/>
      <c r="O162" s="159">
        <v>106.4</v>
      </c>
      <c r="P162" s="159"/>
      <c r="Q162" s="159"/>
      <c r="R162" s="159"/>
    </row>
    <row r="163" s="12" customFormat="1" ht="34.5" customHeight="1" spans="1:18">
      <c r="A163" s="162">
        <v>8</v>
      </c>
      <c r="B163" s="164" t="s">
        <v>465</v>
      </c>
      <c r="C163" s="165">
        <v>-6.44</v>
      </c>
      <c r="D163" s="165" t="s">
        <v>25</v>
      </c>
      <c r="E163" s="165" t="s">
        <v>466</v>
      </c>
      <c r="F163" s="165" t="s">
        <v>467</v>
      </c>
      <c r="G163" s="167">
        <v>43909</v>
      </c>
      <c r="H163" s="167">
        <v>43903</v>
      </c>
      <c r="I163" s="173">
        <f t="shared" si="17"/>
        <v>-6.44</v>
      </c>
      <c r="J163" s="159"/>
      <c r="K163" s="159"/>
      <c r="L163" s="159"/>
      <c r="M163" s="159"/>
      <c r="N163" s="159"/>
      <c r="O163" s="159">
        <v>-6.44</v>
      </c>
      <c r="P163" s="159"/>
      <c r="Q163" s="159"/>
      <c r="R163" s="65"/>
    </row>
    <row r="164" s="11" customFormat="1" ht="34.5" customHeight="1" spans="1:18">
      <c r="A164" s="159">
        <v>9</v>
      </c>
      <c r="B164" s="164" t="s">
        <v>468</v>
      </c>
      <c r="C164" s="168">
        <v>306.331</v>
      </c>
      <c r="D164" s="165" t="s">
        <v>25</v>
      </c>
      <c r="E164" s="165" t="s">
        <v>466</v>
      </c>
      <c r="F164" s="165" t="s">
        <v>469</v>
      </c>
      <c r="G164" s="167">
        <v>43909</v>
      </c>
      <c r="H164" s="167">
        <v>43928</v>
      </c>
      <c r="I164" s="165">
        <f t="shared" si="17"/>
        <v>306.331</v>
      </c>
      <c r="J164" s="159"/>
      <c r="K164" s="159">
        <v>90</v>
      </c>
      <c r="L164" s="159"/>
      <c r="M164" s="159">
        <v>95</v>
      </c>
      <c r="N164" s="159">
        <v>54</v>
      </c>
      <c r="O164" s="159">
        <v>67.331</v>
      </c>
      <c r="P164" s="159"/>
      <c r="Q164" s="159"/>
      <c r="R164" s="159"/>
    </row>
    <row r="165" s="12" customFormat="1" ht="34.5" customHeight="1" spans="1:18">
      <c r="A165" s="162">
        <v>10</v>
      </c>
      <c r="B165" s="164" t="s">
        <v>470</v>
      </c>
      <c r="C165" s="168">
        <v>3.59</v>
      </c>
      <c r="D165" s="165" t="s">
        <v>25</v>
      </c>
      <c r="E165" s="165" t="s">
        <v>471</v>
      </c>
      <c r="F165" s="165" t="s">
        <v>472</v>
      </c>
      <c r="G165" s="167">
        <v>43937</v>
      </c>
      <c r="H165" s="167">
        <v>43936</v>
      </c>
      <c r="I165" s="165">
        <f t="shared" si="17"/>
        <v>3.59</v>
      </c>
      <c r="J165" s="159"/>
      <c r="K165" s="171"/>
      <c r="L165" s="159"/>
      <c r="M165" s="159"/>
      <c r="N165" s="159"/>
      <c r="O165" s="171">
        <v>3.59</v>
      </c>
      <c r="P165" s="171"/>
      <c r="Q165" s="159"/>
      <c r="R165" s="159"/>
    </row>
    <row r="166" s="11" customFormat="1" ht="34.5" customHeight="1" spans="1:18">
      <c r="A166" s="159">
        <v>11</v>
      </c>
      <c r="B166" s="164" t="s">
        <v>473</v>
      </c>
      <c r="C166" s="168">
        <v>81.17</v>
      </c>
      <c r="D166" s="165" t="s">
        <v>25</v>
      </c>
      <c r="E166" s="165" t="s">
        <v>471</v>
      </c>
      <c r="F166" s="165" t="s">
        <v>474</v>
      </c>
      <c r="G166" s="167">
        <v>43937</v>
      </c>
      <c r="H166" s="167">
        <v>43952</v>
      </c>
      <c r="I166" s="165">
        <f t="shared" si="17"/>
        <v>81.17</v>
      </c>
      <c r="J166" s="159"/>
      <c r="K166" s="159"/>
      <c r="L166" s="159">
        <v>81.17</v>
      </c>
      <c r="M166" s="159"/>
      <c r="N166" s="159"/>
      <c r="O166" s="159"/>
      <c r="P166" s="159"/>
      <c r="Q166" s="159"/>
      <c r="R166" s="159"/>
    </row>
    <row r="167" s="12" customFormat="1" ht="34.5" customHeight="1" spans="1:18">
      <c r="A167" s="162">
        <v>12</v>
      </c>
      <c r="B167" s="164" t="s">
        <v>475</v>
      </c>
      <c r="C167" s="168">
        <v>6.74</v>
      </c>
      <c r="D167" s="165" t="s">
        <v>25</v>
      </c>
      <c r="E167" s="165" t="s">
        <v>476</v>
      </c>
      <c r="F167" s="165" t="s">
        <v>477</v>
      </c>
      <c r="G167" s="167">
        <v>43837</v>
      </c>
      <c r="H167" s="167">
        <v>43840</v>
      </c>
      <c r="I167" s="165">
        <v>6.74</v>
      </c>
      <c r="J167" s="159"/>
      <c r="K167" s="159"/>
      <c r="L167" s="159"/>
      <c r="M167" s="159"/>
      <c r="N167" s="159"/>
      <c r="O167" s="159">
        <v>6.74</v>
      </c>
      <c r="P167" s="159"/>
      <c r="Q167" s="159"/>
      <c r="R167" s="159"/>
    </row>
    <row r="168" s="12" customFormat="1" ht="34.5" customHeight="1" spans="1:18">
      <c r="A168" s="162">
        <v>13</v>
      </c>
      <c r="B168" s="164" t="s">
        <v>478</v>
      </c>
      <c r="C168" s="168">
        <v>18.2</v>
      </c>
      <c r="D168" s="168" t="s">
        <v>31</v>
      </c>
      <c r="E168" s="165" t="s">
        <v>479</v>
      </c>
      <c r="F168" s="165" t="s">
        <v>480</v>
      </c>
      <c r="G168" s="167">
        <v>43826</v>
      </c>
      <c r="H168" s="167">
        <v>43829</v>
      </c>
      <c r="I168" s="165">
        <f t="shared" ref="I168:I171" si="18">SUM(J168:Q168)</f>
        <v>18.2</v>
      </c>
      <c r="J168" s="159"/>
      <c r="K168" s="159"/>
      <c r="L168" s="159"/>
      <c r="M168" s="159"/>
      <c r="N168" s="159"/>
      <c r="O168" s="159">
        <v>18.2</v>
      </c>
      <c r="P168" s="159"/>
      <c r="Q168" s="159"/>
      <c r="R168" s="159"/>
    </row>
    <row r="169" s="11" customFormat="1" ht="34.5" customHeight="1" spans="1:18">
      <c r="A169" s="159">
        <v>15</v>
      </c>
      <c r="B169" s="164" t="s">
        <v>481</v>
      </c>
      <c r="C169" s="169">
        <v>841</v>
      </c>
      <c r="D169" s="165" t="s">
        <v>25</v>
      </c>
      <c r="E169" s="165" t="s">
        <v>482</v>
      </c>
      <c r="F169" s="165" t="s">
        <v>483</v>
      </c>
      <c r="G169" s="167">
        <v>43972</v>
      </c>
      <c r="H169" s="167">
        <v>43973</v>
      </c>
      <c r="I169" s="165">
        <f t="shared" si="18"/>
        <v>841</v>
      </c>
      <c r="J169" s="159"/>
      <c r="K169" s="159"/>
      <c r="L169" s="159">
        <v>100</v>
      </c>
      <c r="M169" s="159"/>
      <c r="N169" s="159"/>
      <c r="O169" s="159">
        <v>591</v>
      </c>
      <c r="P169" s="159">
        <v>150</v>
      </c>
      <c r="Q169" s="159"/>
      <c r="R169" s="159"/>
    </row>
    <row r="170" s="11" customFormat="1" ht="30.75" customHeight="1" spans="1:18">
      <c r="A170" s="159">
        <v>16</v>
      </c>
      <c r="B170" s="164" t="s">
        <v>484</v>
      </c>
      <c r="C170" s="170">
        <v>37.6</v>
      </c>
      <c r="D170" s="168" t="s">
        <v>31</v>
      </c>
      <c r="E170" s="165" t="s">
        <v>485</v>
      </c>
      <c r="F170" s="165" t="s">
        <v>486</v>
      </c>
      <c r="G170" s="167">
        <v>43929</v>
      </c>
      <c r="H170" s="167">
        <v>43929</v>
      </c>
      <c r="I170" s="165">
        <f t="shared" si="18"/>
        <v>37.6</v>
      </c>
      <c r="J170" s="159"/>
      <c r="K170" s="159"/>
      <c r="L170" s="159"/>
      <c r="M170" s="159"/>
      <c r="N170" s="159"/>
      <c r="O170" s="159">
        <v>37.6</v>
      </c>
      <c r="P170" s="159"/>
      <c r="Q170" s="159"/>
      <c r="R170" s="159"/>
    </row>
    <row r="171" s="11" customFormat="1" ht="30.75" customHeight="1" spans="1:18">
      <c r="A171" s="159">
        <v>17</v>
      </c>
      <c r="B171" s="164" t="s">
        <v>487</v>
      </c>
      <c r="C171" s="168">
        <v>578.84</v>
      </c>
      <c r="D171" s="168" t="s">
        <v>31</v>
      </c>
      <c r="E171" s="165" t="s">
        <v>488</v>
      </c>
      <c r="F171" s="165" t="s">
        <v>489</v>
      </c>
      <c r="G171" s="167">
        <v>43929</v>
      </c>
      <c r="H171" s="167">
        <v>43936</v>
      </c>
      <c r="I171" s="165">
        <f t="shared" si="18"/>
        <v>578.84</v>
      </c>
      <c r="J171" s="159"/>
      <c r="K171" s="159">
        <v>114.66</v>
      </c>
      <c r="L171" s="159"/>
      <c r="M171" s="159"/>
      <c r="N171" s="159">
        <v>243.46</v>
      </c>
      <c r="O171" s="159"/>
      <c r="P171" s="159">
        <v>87.69</v>
      </c>
      <c r="Q171" s="159">
        <v>133.03</v>
      </c>
      <c r="R171" s="159"/>
    </row>
    <row r="172" s="11" customFormat="1" ht="30.75" customHeight="1" spans="1:18">
      <c r="A172" s="159">
        <v>18</v>
      </c>
      <c r="B172" s="164" t="s">
        <v>490</v>
      </c>
      <c r="C172" s="168">
        <v>2841</v>
      </c>
      <c r="D172" s="168" t="s">
        <v>25</v>
      </c>
      <c r="E172" s="165" t="s">
        <v>491</v>
      </c>
      <c r="F172" s="165" t="s">
        <v>492</v>
      </c>
      <c r="G172" s="167">
        <v>44049</v>
      </c>
      <c r="H172" s="167">
        <v>44052</v>
      </c>
      <c r="I172" s="165">
        <f>J172+K172+L172+M172+N172+O172+P172+Q172</f>
        <v>2841</v>
      </c>
      <c r="J172" s="159">
        <v>1279</v>
      </c>
      <c r="K172" s="159">
        <v>391</v>
      </c>
      <c r="L172" s="159">
        <v>290</v>
      </c>
      <c r="M172" s="159">
        <v>306</v>
      </c>
      <c r="N172" s="159">
        <v>286</v>
      </c>
      <c r="O172" s="159">
        <v>134</v>
      </c>
      <c r="P172" s="159">
        <v>81</v>
      </c>
      <c r="Q172" s="159">
        <v>74</v>
      </c>
      <c r="R172" s="159"/>
    </row>
    <row r="173" s="11" customFormat="1" ht="30.75" customHeight="1" spans="1:18">
      <c r="A173" s="159">
        <v>19</v>
      </c>
      <c r="B173" s="164" t="s">
        <v>493</v>
      </c>
      <c r="C173" s="168">
        <v>1.8</v>
      </c>
      <c r="D173" s="168" t="s">
        <v>25</v>
      </c>
      <c r="E173" s="165" t="s">
        <v>494</v>
      </c>
      <c r="F173" s="165" t="s">
        <v>495</v>
      </c>
      <c r="G173" s="167">
        <v>44049</v>
      </c>
      <c r="H173" s="167">
        <v>44054</v>
      </c>
      <c r="I173" s="165">
        <f t="shared" ref="I173:I179" si="19">O173</f>
        <v>1.8</v>
      </c>
      <c r="J173" s="159"/>
      <c r="K173" s="159"/>
      <c r="L173" s="159"/>
      <c r="M173" s="159"/>
      <c r="N173" s="159"/>
      <c r="O173" s="159">
        <v>1.8</v>
      </c>
      <c r="P173" s="159"/>
      <c r="Q173" s="159"/>
      <c r="R173" s="159"/>
    </row>
    <row r="174" s="11" customFormat="1" ht="30.75" customHeight="1" spans="1:18">
      <c r="A174" s="159">
        <v>20</v>
      </c>
      <c r="B174" s="164" t="s">
        <v>496</v>
      </c>
      <c r="C174" s="168">
        <f>I174</f>
        <v>8048.85</v>
      </c>
      <c r="D174" s="168" t="s">
        <v>25</v>
      </c>
      <c r="E174" s="165" t="s">
        <v>497</v>
      </c>
      <c r="F174" s="165" t="s">
        <v>498</v>
      </c>
      <c r="G174" s="167">
        <v>44049</v>
      </c>
      <c r="H174" s="167">
        <v>44054</v>
      </c>
      <c r="I174" s="165">
        <f>K174+L174+M174+N174+O174</f>
        <v>8048.85</v>
      </c>
      <c r="J174" s="159"/>
      <c r="K174" s="159">
        <v>2701.27</v>
      </c>
      <c r="L174" s="159">
        <v>3135.69</v>
      </c>
      <c r="M174" s="159">
        <v>768.35</v>
      </c>
      <c r="N174" s="159">
        <v>752.65</v>
      </c>
      <c r="O174" s="159">
        <v>690.89</v>
      </c>
      <c r="P174" s="159"/>
      <c r="Q174" s="159"/>
      <c r="R174" s="159"/>
    </row>
    <row r="175" s="11" customFormat="1" ht="30.75" customHeight="1" spans="1:18">
      <c r="A175" s="159">
        <v>21</v>
      </c>
      <c r="B175" s="164" t="s">
        <v>499</v>
      </c>
      <c r="C175" s="168">
        <v>2454.36</v>
      </c>
      <c r="D175" s="168" t="s">
        <v>31</v>
      </c>
      <c r="E175" s="165" t="s">
        <v>500</v>
      </c>
      <c r="F175" s="165" t="s">
        <v>501</v>
      </c>
      <c r="G175" s="167">
        <v>44059</v>
      </c>
      <c r="H175" s="167">
        <v>44061</v>
      </c>
      <c r="I175" s="165">
        <f>K175+N175+P175+Q175</f>
        <v>2454.36</v>
      </c>
      <c r="J175" s="159"/>
      <c r="K175" s="159">
        <v>483.64</v>
      </c>
      <c r="L175" s="159"/>
      <c r="M175" s="159"/>
      <c r="N175" s="159">
        <v>1028.84</v>
      </c>
      <c r="O175" s="159"/>
      <c r="P175" s="159">
        <v>367.76</v>
      </c>
      <c r="Q175" s="159">
        <v>574.12</v>
      </c>
      <c r="R175" s="159"/>
    </row>
    <row r="176" s="11" customFormat="1" ht="30.75" customHeight="1" spans="1:18">
      <c r="A176" s="159">
        <v>22</v>
      </c>
      <c r="B176" s="164" t="s">
        <v>502</v>
      </c>
      <c r="C176" s="168">
        <v>132.4</v>
      </c>
      <c r="D176" s="168" t="s">
        <v>31</v>
      </c>
      <c r="E176" s="165" t="s">
        <v>503</v>
      </c>
      <c r="F176" s="165" t="s">
        <v>504</v>
      </c>
      <c r="G176" s="167">
        <v>44059</v>
      </c>
      <c r="H176" s="167">
        <v>44061</v>
      </c>
      <c r="I176" s="165">
        <f t="shared" si="19"/>
        <v>132.4</v>
      </c>
      <c r="J176" s="159"/>
      <c r="K176" s="159"/>
      <c r="L176" s="159"/>
      <c r="M176" s="159"/>
      <c r="N176" s="159"/>
      <c r="O176" s="159">
        <v>132.4</v>
      </c>
      <c r="P176" s="159"/>
      <c r="Q176" s="159"/>
      <c r="R176" s="159"/>
    </row>
    <row r="177" s="11" customFormat="1" ht="30.75" customHeight="1" spans="1:18">
      <c r="A177" s="159">
        <v>23</v>
      </c>
      <c r="B177" s="164" t="s">
        <v>505</v>
      </c>
      <c r="C177" s="168">
        <v>17.92</v>
      </c>
      <c r="D177" s="168" t="s">
        <v>25</v>
      </c>
      <c r="E177" s="165" t="s">
        <v>506</v>
      </c>
      <c r="F177" s="165" t="s">
        <v>507</v>
      </c>
      <c r="G177" s="167">
        <v>44021</v>
      </c>
      <c r="H177" s="167">
        <v>44025</v>
      </c>
      <c r="I177" s="165">
        <f t="shared" si="19"/>
        <v>17.92</v>
      </c>
      <c r="J177" s="159"/>
      <c r="K177" s="159"/>
      <c r="L177" s="159"/>
      <c r="M177" s="159"/>
      <c r="N177" s="159"/>
      <c r="O177" s="159">
        <v>17.92</v>
      </c>
      <c r="P177" s="159"/>
      <c r="Q177" s="159"/>
      <c r="R177" s="159"/>
    </row>
    <row r="178" s="11" customFormat="1" ht="30.75" customHeight="1" spans="1:18">
      <c r="A178" s="159">
        <v>24</v>
      </c>
      <c r="B178" s="160" t="s">
        <v>508</v>
      </c>
      <c r="C178" s="64">
        <v>14.56</v>
      </c>
      <c r="D178" s="64" t="s">
        <v>25</v>
      </c>
      <c r="E178" s="159" t="s">
        <v>509</v>
      </c>
      <c r="F178" s="159" t="s">
        <v>510</v>
      </c>
      <c r="G178" s="161">
        <v>44021</v>
      </c>
      <c r="H178" s="161">
        <v>44025</v>
      </c>
      <c r="I178" s="159">
        <f t="shared" si="19"/>
        <v>14.56</v>
      </c>
      <c r="J178" s="159"/>
      <c r="K178" s="159"/>
      <c r="L178" s="159"/>
      <c r="M178" s="159"/>
      <c r="N178" s="159"/>
      <c r="O178" s="159">
        <v>14.56</v>
      </c>
      <c r="P178" s="159"/>
      <c r="Q178" s="159"/>
      <c r="R178" s="159"/>
    </row>
    <row r="179" s="11" customFormat="1" ht="26.25" customHeight="1" spans="1:18">
      <c r="A179" s="159">
        <v>25</v>
      </c>
      <c r="B179" s="160" t="s">
        <v>511</v>
      </c>
      <c r="C179" s="64">
        <v>82.88</v>
      </c>
      <c r="D179" s="64" t="s">
        <v>25</v>
      </c>
      <c r="E179" s="159" t="s">
        <v>512</v>
      </c>
      <c r="F179" s="159" t="s">
        <v>513</v>
      </c>
      <c r="G179" s="161"/>
      <c r="H179" s="161">
        <v>43906</v>
      </c>
      <c r="I179" s="159">
        <f t="shared" si="19"/>
        <v>82.88</v>
      </c>
      <c r="J179" s="159"/>
      <c r="K179" s="159"/>
      <c r="L179" s="159"/>
      <c r="M179" s="159"/>
      <c r="N179" s="159"/>
      <c r="O179" s="159">
        <v>82.88</v>
      </c>
      <c r="P179" s="159"/>
      <c r="Q179" s="159"/>
      <c r="R179" s="159"/>
    </row>
    <row r="180" s="11" customFormat="1" ht="24.75" customHeight="1" spans="1:18">
      <c r="A180" s="159">
        <v>26</v>
      </c>
      <c r="B180" s="160" t="s">
        <v>514</v>
      </c>
      <c r="C180" s="64">
        <v>945</v>
      </c>
      <c r="D180" s="64" t="s">
        <v>25</v>
      </c>
      <c r="E180" s="159" t="s">
        <v>509</v>
      </c>
      <c r="F180" s="65" t="s">
        <v>515</v>
      </c>
      <c r="G180" s="161">
        <v>44021</v>
      </c>
      <c r="H180" s="161">
        <v>44032</v>
      </c>
      <c r="I180" s="159">
        <f>K180+L180+M180+N180+O180+P180+Q180</f>
        <v>945</v>
      </c>
      <c r="J180" s="159"/>
      <c r="K180" s="159">
        <v>393.04</v>
      </c>
      <c r="L180" s="159">
        <v>362.98</v>
      </c>
      <c r="M180" s="159">
        <v>31.5</v>
      </c>
      <c r="N180" s="159">
        <v>8.55</v>
      </c>
      <c r="O180" s="159">
        <v>26.4</v>
      </c>
      <c r="P180" s="159">
        <v>92.98</v>
      </c>
      <c r="Q180" s="159">
        <v>29.55</v>
      </c>
      <c r="R180" s="159"/>
    </row>
    <row r="181" s="11" customFormat="1" ht="30.75" customHeight="1" spans="1:18">
      <c r="A181" s="159">
        <v>27</v>
      </c>
      <c r="B181" s="160" t="s">
        <v>516</v>
      </c>
      <c r="C181" s="64">
        <v>2.8</v>
      </c>
      <c r="D181" s="64" t="s">
        <v>31</v>
      </c>
      <c r="E181" s="159" t="s">
        <v>517</v>
      </c>
      <c r="F181" s="159" t="s">
        <v>518</v>
      </c>
      <c r="G181" s="161">
        <v>44014</v>
      </c>
      <c r="H181" s="161">
        <v>44016</v>
      </c>
      <c r="I181" s="159">
        <f>O181</f>
        <v>2.8</v>
      </c>
      <c r="J181" s="159"/>
      <c r="K181" s="159"/>
      <c r="L181" s="159"/>
      <c r="M181" s="159"/>
      <c r="N181" s="159"/>
      <c r="O181" s="159">
        <v>2.8</v>
      </c>
      <c r="P181" s="159"/>
      <c r="Q181" s="159"/>
      <c r="R181" s="159"/>
    </row>
    <row r="182" s="11" customFormat="1" ht="30.75" customHeight="1" spans="1:18">
      <c r="A182" s="159">
        <v>28</v>
      </c>
      <c r="B182" s="160" t="s">
        <v>519</v>
      </c>
      <c r="C182" s="64">
        <v>510</v>
      </c>
      <c r="D182" s="64" t="s">
        <v>25</v>
      </c>
      <c r="E182" s="159" t="s">
        <v>506</v>
      </c>
      <c r="F182" s="159" t="s">
        <v>520</v>
      </c>
      <c r="G182" s="161">
        <v>44021</v>
      </c>
      <c r="H182" s="161">
        <v>44032</v>
      </c>
      <c r="I182" s="159">
        <f>J182+L182+O182+P182</f>
        <v>510</v>
      </c>
      <c r="J182" s="159">
        <v>280</v>
      </c>
      <c r="K182" s="159"/>
      <c r="L182" s="159">
        <v>70</v>
      </c>
      <c r="M182" s="159"/>
      <c r="N182" s="159"/>
      <c r="O182" s="159">
        <v>100</v>
      </c>
      <c r="P182" s="159">
        <v>60</v>
      </c>
      <c r="Q182" s="159"/>
      <c r="R182" s="159"/>
    </row>
  </sheetData>
  <mergeCells count="10">
    <mergeCell ref="A2:R2"/>
    <mergeCell ref="J4:Q4"/>
    <mergeCell ref="A4:A5"/>
    <mergeCell ref="B4:B5"/>
    <mergeCell ref="C4:C5"/>
    <mergeCell ref="D4:D5"/>
    <mergeCell ref="G4:G5"/>
    <mergeCell ref="H4:H5"/>
    <mergeCell ref="I4:I5"/>
    <mergeCell ref="R4:R5"/>
  </mergeCells>
  <pageMargins left="0.699305555555556" right="0.699305555555556"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dcterms:modified xsi:type="dcterms:W3CDTF">2020-09-14T09:07:00Z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